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dio\ילנה גולדנברג\"/>
    </mc:Choice>
  </mc:AlternateContent>
  <xr:revisionPtr revIDLastSave="0" documentId="13_ncr:1_{0E680F8E-99B7-4078-A71F-83B29206764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מדריך למשתמש" sheetId="1" r:id="rId1"/>
    <sheet name="תקציב" sheetId="2" r:id="rId2"/>
    <sheet name="סיכום" sheetId="3" r:id="rId3"/>
    <sheet name="הגדרות" sheetId="4" state="hidden" r:id="rId4"/>
    <sheet name="בקרה" sheetId="5" state="hidden" r:id="rId5"/>
    <sheet name="מק&quot;ט" sheetId="6" state="hidden" r:id="rId6"/>
  </sheets>
  <definedNames>
    <definedName name="יחידות_במאי_שטח">הגדרות!$AA$2:$AA$4</definedName>
    <definedName name="יחידות_כמות_במאים">הגדרות!$K$2:$K$3</definedName>
    <definedName name="יחידות_כמות_גלובלי">הגדרות!$G$2</definedName>
    <definedName name="יחידות_כמות_ע_הפקה">הגדרות!$M$2:$M$3</definedName>
    <definedName name="יחידות_כמות_פרופס">הגדרות!$S$2</definedName>
    <definedName name="יחידות_כמות_צוות">הגדרות!$O$2</definedName>
    <definedName name="יחידות_כמות_צוות_הפקה">הגדרות!$AC$2:$AC$3</definedName>
    <definedName name="יחידות_כמות_ציוד_צילום">הגדרות!$AE$2:$AE$5</definedName>
    <definedName name="יחידות_כמות_תקורות">הגדרות!$U$2:$U$3</definedName>
    <definedName name="יחידות_מידה_טיסות">הגדרות!$AI$2</definedName>
    <definedName name="יחידות_מידה_שחקנים">הגדרות!$AG$2:$AG$4</definedName>
    <definedName name="יחיודת_כמות_שונות_צילום">הגדרות!$Q$2:$Q$3</definedName>
    <definedName name="תקופות_הפקה_רשימה">הגדרות!$C$2:$C$4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" l="1"/>
  <c r="G11" i="6"/>
  <c r="G10" i="6"/>
  <c r="G9" i="6"/>
  <c r="G8" i="6"/>
  <c r="G7" i="6"/>
  <c r="G6" i="6"/>
  <c r="G5" i="6"/>
  <c r="G4" i="6"/>
  <c r="G3" i="6"/>
  <c r="G2" i="6"/>
  <c r="D152" i="5"/>
  <c r="C152" i="5"/>
  <c r="E151" i="5"/>
  <c r="D151" i="5"/>
  <c r="C151" i="5"/>
  <c r="E150" i="5"/>
  <c r="D150" i="5"/>
  <c r="C150" i="5"/>
  <c r="E149" i="5"/>
  <c r="D149" i="5"/>
  <c r="C149" i="5"/>
  <c r="E148" i="5"/>
  <c r="D148" i="5"/>
  <c r="C148" i="5"/>
  <c r="E147" i="5"/>
  <c r="D147" i="5"/>
  <c r="C147" i="5"/>
  <c r="E146" i="5"/>
  <c r="D146" i="5"/>
  <c r="C146" i="5"/>
  <c r="E145" i="5"/>
  <c r="D145" i="5"/>
  <c r="C145" i="5"/>
  <c r="E144" i="5"/>
  <c r="D144" i="5"/>
  <c r="C144" i="5"/>
  <c r="E143" i="5"/>
  <c r="D143" i="5"/>
  <c r="C143" i="5"/>
  <c r="E142" i="5"/>
  <c r="D142" i="5"/>
  <c r="C142" i="5"/>
  <c r="E141" i="5"/>
  <c r="D141" i="5"/>
  <c r="C141" i="5"/>
  <c r="E140" i="5"/>
  <c r="D140" i="5"/>
  <c r="C140" i="5"/>
  <c r="E139" i="5"/>
  <c r="D139" i="5"/>
  <c r="C139" i="5"/>
  <c r="E138" i="5"/>
  <c r="D138" i="5"/>
  <c r="C138" i="5"/>
  <c r="E137" i="5"/>
  <c r="D137" i="5"/>
  <c r="C137" i="5"/>
  <c r="E136" i="5"/>
  <c r="D136" i="5"/>
  <c r="C136" i="5"/>
  <c r="E135" i="5"/>
  <c r="D135" i="5"/>
  <c r="C135" i="5"/>
  <c r="E134" i="5"/>
  <c r="D134" i="5"/>
  <c r="C134" i="5"/>
  <c r="E133" i="5"/>
  <c r="D133" i="5"/>
  <c r="C133" i="5"/>
  <c r="E132" i="5"/>
  <c r="D132" i="5"/>
  <c r="C132" i="5"/>
  <c r="E131" i="5"/>
  <c r="D131" i="5"/>
  <c r="C131" i="5"/>
  <c r="E130" i="5"/>
  <c r="D130" i="5"/>
  <c r="C130" i="5"/>
  <c r="E129" i="5"/>
  <c r="D129" i="5"/>
  <c r="C129" i="5"/>
  <c r="E128" i="5"/>
  <c r="D128" i="5"/>
  <c r="C128" i="5"/>
  <c r="E127" i="5"/>
  <c r="D127" i="5"/>
  <c r="C127" i="5"/>
  <c r="E126" i="5"/>
  <c r="D126" i="5"/>
  <c r="C126" i="5"/>
  <c r="E125" i="5"/>
  <c r="D125" i="5"/>
  <c r="C125" i="5"/>
  <c r="E124" i="5"/>
  <c r="D124" i="5"/>
  <c r="C124" i="5"/>
  <c r="E123" i="5"/>
  <c r="D123" i="5"/>
  <c r="C123" i="5"/>
  <c r="E122" i="5"/>
  <c r="D122" i="5"/>
  <c r="C122" i="5"/>
  <c r="E121" i="5"/>
  <c r="D121" i="5"/>
  <c r="C121" i="5"/>
  <c r="E120" i="5"/>
  <c r="D120" i="5"/>
  <c r="C120" i="5"/>
  <c r="E119" i="5"/>
  <c r="D119" i="5"/>
  <c r="C119" i="5"/>
  <c r="E118" i="5"/>
  <c r="D118" i="5"/>
  <c r="C118" i="5"/>
  <c r="E117" i="5"/>
  <c r="D117" i="5"/>
  <c r="C117" i="5"/>
  <c r="E116" i="5"/>
  <c r="D116" i="5"/>
  <c r="C116" i="5"/>
  <c r="E115" i="5"/>
  <c r="D115" i="5"/>
  <c r="C115" i="5"/>
  <c r="E114" i="5"/>
  <c r="D114" i="5"/>
  <c r="C114" i="5"/>
  <c r="E113" i="5"/>
  <c r="D113" i="5"/>
  <c r="C113" i="5"/>
  <c r="E112" i="5"/>
  <c r="D112" i="5"/>
  <c r="C112" i="5"/>
  <c r="E111" i="5"/>
  <c r="D111" i="5"/>
  <c r="C111" i="5"/>
  <c r="E110" i="5"/>
  <c r="D110" i="5"/>
  <c r="C110" i="5"/>
  <c r="E109" i="5"/>
  <c r="D109" i="5"/>
  <c r="C109" i="5"/>
  <c r="E108" i="5"/>
  <c r="D108" i="5"/>
  <c r="C108" i="5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E4" i="5"/>
  <c r="D4" i="5"/>
  <c r="C4" i="5"/>
  <c r="E3" i="5"/>
  <c r="D3" i="5"/>
  <c r="C3" i="5"/>
  <c r="M2" i="5"/>
  <c r="M3" i="5" s="1"/>
  <c r="M4" i="5" s="1"/>
  <c r="M5" i="5" s="1"/>
  <c r="M6" i="5" s="1"/>
  <c r="M7" i="5" s="1"/>
  <c r="E2" i="5"/>
  <c r="D2" i="5"/>
  <c r="C2" i="5"/>
  <c r="C21" i="3"/>
  <c r="C20" i="3"/>
  <c r="C19" i="3"/>
  <c r="C17" i="3"/>
  <c r="C15" i="3"/>
  <c r="C14" i="3"/>
  <c r="C13" i="3"/>
  <c r="C12" i="3"/>
  <c r="C11" i="3"/>
  <c r="H10" i="3"/>
  <c r="C10" i="3"/>
  <c r="H9" i="3"/>
  <c r="C9" i="3"/>
  <c r="J8" i="3"/>
  <c r="I8" i="3"/>
  <c r="C8" i="3"/>
  <c r="I7" i="3"/>
  <c r="H7" i="3"/>
  <c r="C7" i="3"/>
  <c r="H6" i="3"/>
  <c r="C3" i="3"/>
  <c r="C2" i="3"/>
  <c r="I33" i="2"/>
  <c r="I32" i="2"/>
  <c r="I31" i="2"/>
  <c r="M28" i="2"/>
  <c r="L28" i="2"/>
  <c r="I28" i="2"/>
  <c r="M27" i="2"/>
  <c r="L27" i="2"/>
  <c r="I27" i="2"/>
  <c r="M26" i="2"/>
  <c r="L26" i="2"/>
  <c r="I26" i="2"/>
  <c r="M25" i="2"/>
  <c r="L25" i="2"/>
  <c r="I25" i="2"/>
  <c r="M24" i="2"/>
  <c r="L24" i="2"/>
  <c r="I24" i="2"/>
  <c r="M22" i="2"/>
  <c r="L22" i="2"/>
  <c r="I22" i="2"/>
  <c r="M20" i="2"/>
  <c r="L20" i="2"/>
  <c r="I20" i="2"/>
  <c r="M19" i="2"/>
  <c r="L19" i="2"/>
  <c r="I19" i="2"/>
  <c r="M18" i="2"/>
  <c r="L18" i="2"/>
  <c r="I18" i="2"/>
  <c r="M17" i="2"/>
  <c r="L17" i="2"/>
  <c r="L4" i="2"/>
  <c r="I30" i="2" l="1"/>
  <c r="M8" i="5"/>
  <c r="M9" i="5" s="1"/>
  <c r="M10" i="5" s="1"/>
  <c r="M11" i="5" s="1"/>
  <c r="M12" i="5" s="1"/>
  <c r="B17" i="2"/>
  <c r="L3" i="2" l="1"/>
  <c r="M13" i="5"/>
  <c r="M14" i="5" s="1"/>
  <c r="M15" i="5" s="1"/>
  <c r="M16" i="5" s="1"/>
  <c r="M17" i="5" s="1"/>
  <c r="B18" i="2"/>
  <c r="M18" i="5" l="1"/>
  <c r="M19" i="5" s="1"/>
  <c r="M20" i="5" s="1"/>
  <c r="M21" i="5" s="1"/>
  <c r="M22" i="5" s="1"/>
  <c r="B19" i="2"/>
  <c r="M23" i="5" l="1"/>
  <c r="M24" i="5" s="1"/>
  <c r="M25" i="5" s="1"/>
  <c r="M26" i="5" s="1"/>
  <c r="M27" i="5" s="1"/>
  <c r="F14" i="3" l="1"/>
  <c r="M28" i="5"/>
  <c r="M29" i="5" s="1"/>
  <c r="M30" i="5" s="1"/>
  <c r="M31" i="5" s="1"/>
  <c r="M32" i="5" s="1"/>
  <c r="B20" i="2"/>
  <c r="M33" i="5" l="1"/>
  <c r="M34" i="5" s="1"/>
  <c r="M35" i="5" s="1"/>
  <c r="M36" i="5" s="1"/>
  <c r="M37" i="5" s="1"/>
  <c r="B22" i="2"/>
  <c r="M38" i="5" l="1"/>
  <c r="M39" i="5" s="1"/>
  <c r="M40" i="5" s="1"/>
  <c r="M41" i="5" s="1"/>
  <c r="M42" i="5" s="1"/>
  <c r="B24" i="2"/>
  <c r="M43" i="5" l="1"/>
  <c r="M44" i="5" s="1"/>
  <c r="M45" i="5" s="1"/>
  <c r="M46" i="5" s="1"/>
  <c r="M47" i="5" s="1"/>
  <c r="B25" i="2"/>
  <c r="M48" i="5" l="1"/>
  <c r="M49" i="5" s="1"/>
  <c r="M50" i="5" s="1"/>
  <c r="M51" i="5" s="1"/>
  <c r="M52" i="5" s="1"/>
  <c r="B26" i="2"/>
  <c r="M53" i="5" l="1"/>
  <c r="M54" i="5" s="1"/>
  <c r="M55" i="5" s="1"/>
  <c r="M56" i="5" s="1"/>
  <c r="M57" i="5" s="1"/>
  <c r="B27" i="2"/>
  <c r="M58" i="5" l="1"/>
  <c r="M59" i="5" s="1"/>
  <c r="M60" i="5" s="1"/>
  <c r="M61" i="5" s="1"/>
  <c r="M62" i="5" s="1"/>
  <c r="B28" i="2"/>
  <c r="M63" i="5" l="1"/>
  <c r="M64" i="5" s="1"/>
  <c r="M65" i="5" s="1"/>
  <c r="M66" i="5" s="1"/>
  <c r="M67" i="5" s="1"/>
  <c r="B30" i="2"/>
  <c r="M68" i="5" l="1"/>
  <c r="M69" i="5" s="1"/>
  <c r="M70" i="5" s="1"/>
  <c r="M71" i="5" s="1"/>
  <c r="M72" i="5" s="1"/>
  <c r="M73" i="5" l="1"/>
  <c r="M74" i="5" s="1"/>
  <c r="M75" i="5" s="1"/>
  <c r="M76" i="5" s="1"/>
  <c r="M77" i="5" s="1"/>
  <c r="B31" i="2"/>
  <c r="M78" i="5" l="1"/>
  <c r="M79" i="5" s="1"/>
  <c r="M80" i="5" s="1"/>
  <c r="M81" i="5" s="1"/>
  <c r="M82" i="5" s="1"/>
  <c r="B32" i="2"/>
  <c r="M83" i="5" l="1"/>
  <c r="M84" i="5" s="1"/>
  <c r="M85" i="5" s="1"/>
  <c r="M86" i="5" s="1"/>
  <c r="M87" i="5" s="1"/>
  <c r="M88" i="5" l="1"/>
  <c r="M89" i="5" s="1"/>
  <c r="M90" i="5" s="1"/>
  <c r="M91" i="5" s="1"/>
  <c r="M92" i="5" s="1"/>
  <c r="B33" i="2"/>
  <c r="M93" i="5" l="1"/>
  <c r="M94" i="5" s="1"/>
  <c r="M95" i="5" s="1"/>
  <c r="M96" i="5" s="1"/>
  <c r="M97" i="5" s="1"/>
  <c r="B35" i="2"/>
  <c r="M98" i="5" l="1"/>
  <c r="M99" i="5" s="1"/>
  <c r="M100" i="5" s="1"/>
  <c r="M101" i="5" s="1"/>
  <c r="M102" i="5" s="1"/>
  <c r="B36" i="2"/>
  <c r="M103" i="5" l="1"/>
  <c r="M104" i="5" s="1"/>
  <c r="M105" i="5" s="1"/>
  <c r="M106" i="5" s="1"/>
  <c r="M107" i="5" s="1"/>
  <c r="B37" i="2"/>
  <c r="M108" i="5" l="1"/>
  <c r="M109" i="5" s="1"/>
  <c r="M110" i="5" s="1"/>
  <c r="M111" i="5" s="1"/>
  <c r="M112" i="5" s="1"/>
  <c r="B38" i="2"/>
  <c r="M113" i="5" l="1"/>
  <c r="M114" i="5" s="1"/>
  <c r="M115" i="5" s="1"/>
  <c r="M116" i="5" s="1"/>
  <c r="M117" i="5" s="1"/>
  <c r="B39" i="2"/>
  <c r="M118" i="5" l="1"/>
  <c r="M119" i="5" s="1"/>
  <c r="M120" i="5" s="1"/>
  <c r="M121" i="5" s="1"/>
  <c r="M122" i="5" s="1"/>
  <c r="B40" i="2"/>
  <c r="M123" i="5" l="1"/>
  <c r="M124" i="5" s="1"/>
  <c r="M125" i="5" s="1"/>
  <c r="M126" i="5" s="1"/>
  <c r="M127" i="5" s="1"/>
  <c r="B42" i="2"/>
  <c r="M128" i="5" l="1"/>
  <c r="M129" i="5" s="1"/>
  <c r="M130" i="5" s="1"/>
  <c r="M131" i="5" s="1"/>
  <c r="M132" i="5" s="1"/>
  <c r="B43" i="2"/>
  <c r="M133" i="5" l="1"/>
  <c r="M134" i="5" s="1"/>
  <c r="M135" i="5" s="1"/>
  <c r="M136" i="5" s="1"/>
  <c r="M137" i="5" s="1"/>
  <c r="B50" i="2"/>
  <c r="M138" i="5" l="1"/>
  <c r="M139" i="5" s="1"/>
  <c r="M140" i="5" s="1"/>
  <c r="M141" i="5" s="1"/>
  <c r="M142" i="5" s="1"/>
  <c r="B51" i="2"/>
  <c r="M143" i="5" l="1"/>
  <c r="M144" i="5" s="1"/>
  <c r="M145" i="5" s="1"/>
  <c r="M146" i="5" s="1"/>
  <c r="M147" i="5" s="1"/>
  <c r="B52" i="2"/>
  <c r="M148" i="5" l="1"/>
  <c r="M149" i="5" s="1"/>
  <c r="M150" i="5" s="1"/>
  <c r="M151" i="5" s="1"/>
  <c r="M152" i="5" s="1"/>
  <c r="B53" i="2"/>
  <c r="Q2" i="5" l="1"/>
  <c r="R41" i="5"/>
  <c r="P94" i="5"/>
  <c r="P30" i="5"/>
  <c r="R100" i="5"/>
  <c r="R75" i="5"/>
  <c r="R35" i="5"/>
  <c r="R95" i="5"/>
  <c r="P98" i="5"/>
  <c r="R17" i="5"/>
  <c r="Q50" i="5"/>
  <c r="Q36" i="5"/>
  <c r="R124" i="5"/>
  <c r="P24" i="5"/>
  <c r="R15" i="5"/>
  <c r="R61" i="5"/>
  <c r="P34" i="5"/>
  <c r="P28" i="5"/>
  <c r="R77" i="5"/>
  <c r="Q84" i="5"/>
  <c r="P100" i="5"/>
  <c r="Q134" i="5"/>
  <c r="R33" i="5"/>
  <c r="R29" i="5"/>
  <c r="R99" i="5"/>
  <c r="P18" i="5"/>
  <c r="Q103" i="5"/>
  <c r="P38" i="5"/>
  <c r="R39" i="5"/>
  <c r="R38" i="5"/>
  <c r="P86" i="5"/>
  <c r="Q23" i="5"/>
  <c r="P10" i="5"/>
  <c r="P4" i="5"/>
  <c r="Q126" i="5"/>
  <c r="P44" i="5"/>
  <c r="R67" i="5"/>
  <c r="R116" i="5"/>
  <c r="R3" i="5"/>
  <c r="Q16" i="5"/>
  <c r="R126" i="5"/>
  <c r="Q10" i="5"/>
  <c r="P72" i="5"/>
  <c r="R14" i="5"/>
  <c r="P92" i="5"/>
  <c r="Q85" i="5"/>
  <c r="P12" i="5"/>
  <c r="R47" i="5"/>
  <c r="R19" i="5"/>
  <c r="R31" i="5"/>
  <c r="P50" i="5"/>
  <c r="R79" i="5"/>
  <c r="Q100" i="5"/>
  <c r="S100" i="5" s="1"/>
  <c r="Q62" i="5"/>
  <c r="Q54" i="5"/>
  <c r="R26" i="5"/>
  <c r="P22" i="5"/>
  <c r="P60" i="5"/>
  <c r="R92" i="5"/>
  <c r="Q43" i="5"/>
  <c r="P40" i="5"/>
  <c r="Q6" i="5"/>
  <c r="R62" i="5"/>
  <c r="R102" i="5"/>
  <c r="Q59" i="5"/>
  <c r="P122" i="5"/>
  <c r="R83" i="5"/>
  <c r="R18" i="5"/>
  <c r="P9" i="5"/>
  <c r="Q19" i="5"/>
  <c r="P146" i="5"/>
  <c r="R101" i="5"/>
  <c r="P52" i="5"/>
  <c r="Q122" i="5"/>
  <c r="R107" i="5"/>
  <c r="R13" i="5"/>
  <c r="Q20" i="5"/>
  <c r="Q39" i="5"/>
  <c r="Q92" i="5"/>
  <c r="S92" i="5" s="1"/>
  <c r="R51" i="5"/>
  <c r="P104" i="5"/>
  <c r="R66" i="5"/>
  <c r="R25" i="5"/>
  <c r="Q101" i="5"/>
  <c r="P48" i="5"/>
  <c r="Q91" i="5"/>
  <c r="Q70" i="5"/>
  <c r="P16" i="5"/>
  <c r="P14" i="5"/>
  <c r="Q28" i="5"/>
  <c r="Q107" i="5"/>
  <c r="S107" i="5" s="1"/>
  <c r="P45" i="5"/>
  <c r="P49" i="5"/>
  <c r="R78" i="5"/>
  <c r="R87" i="5"/>
  <c r="P96" i="5"/>
  <c r="Q130" i="5"/>
  <c r="R48" i="5"/>
  <c r="R43" i="5"/>
  <c r="P102" i="5"/>
  <c r="P7" i="5"/>
  <c r="P105" i="5"/>
  <c r="Q78" i="5"/>
  <c r="R104" i="5"/>
  <c r="R148" i="5"/>
  <c r="R114" i="5"/>
  <c r="R90" i="5"/>
  <c r="R65" i="5"/>
  <c r="P8" i="5"/>
  <c r="P128" i="5"/>
  <c r="R59" i="5"/>
  <c r="R111" i="5"/>
  <c r="Q97" i="5"/>
  <c r="P5" i="5"/>
  <c r="P80" i="5"/>
  <c r="R128" i="5"/>
  <c r="Q15" i="5"/>
  <c r="R42" i="5"/>
  <c r="Q14" i="5"/>
  <c r="Q52" i="5"/>
  <c r="P71" i="5"/>
  <c r="R37" i="5"/>
  <c r="R34" i="5"/>
  <c r="R69" i="5"/>
  <c r="Q105" i="5"/>
  <c r="R109" i="5"/>
  <c r="R21" i="5"/>
  <c r="P87" i="5"/>
  <c r="P53" i="5"/>
  <c r="R134" i="5"/>
  <c r="R143" i="5"/>
  <c r="R12" i="5"/>
  <c r="P82" i="5"/>
  <c r="R105" i="5"/>
  <c r="P64" i="5"/>
  <c r="R122" i="5"/>
  <c r="R27" i="5"/>
  <c r="Q109" i="5"/>
  <c r="S109" i="5" s="1"/>
  <c r="P3" i="5"/>
  <c r="Q113" i="5"/>
  <c r="R40" i="5"/>
  <c r="Q96" i="5"/>
  <c r="Q81" i="5"/>
  <c r="P90" i="5"/>
  <c r="P118" i="5"/>
  <c r="P32" i="5"/>
  <c r="P84" i="5"/>
  <c r="R118" i="5"/>
  <c r="Q83" i="5"/>
  <c r="Q27" i="5"/>
  <c r="Q89" i="5"/>
  <c r="R23" i="5"/>
  <c r="P56" i="5"/>
  <c r="R8" i="5"/>
  <c r="R2" i="5"/>
  <c r="P93" i="5"/>
  <c r="Q49" i="5"/>
  <c r="R130" i="5"/>
  <c r="Q80" i="5"/>
  <c r="R132" i="5"/>
  <c r="R55" i="5"/>
  <c r="Q108" i="5"/>
  <c r="R96" i="5"/>
  <c r="P79" i="5"/>
  <c r="Q53" i="5"/>
  <c r="R120" i="5"/>
  <c r="R81" i="5"/>
  <c r="P46" i="5"/>
  <c r="R84" i="5"/>
  <c r="P123" i="5"/>
  <c r="R46" i="5"/>
  <c r="Q24" i="5"/>
  <c r="R150" i="5"/>
  <c r="R53" i="5"/>
  <c r="R112" i="5"/>
  <c r="Q47" i="5"/>
  <c r="S47" i="5" s="1"/>
  <c r="R86" i="5"/>
  <c r="R44" i="5"/>
  <c r="P101" i="5"/>
  <c r="R30" i="5"/>
  <c r="P95" i="5"/>
  <c r="R73" i="5"/>
  <c r="Q128" i="5"/>
  <c r="Q99" i="5"/>
  <c r="R56" i="5"/>
  <c r="R88" i="5"/>
  <c r="R45" i="5"/>
  <c r="Q32" i="5"/>
  <c r="Q35" i="5"/>
  <c r="R89" i="5"/>
  <c r="R71" i="5"/>
  <c r="Q104" i="5"/>
  <c r="S104" i="5" s="1"/>
  <c r="R85" i="5"/>
  <c r="R93" i="5"/>
  <c r="P26" i="5"/>
  <c r="Q31" i="5"/>
  <c r="R97" i="5"/>
  <c r="P88" i="5"/>
  <c r="R22" i="5"/>
  <c r="Q58" i="5"/>
  <c r="Q153" i="5"/>
  <c r="R106" i="5"/>
  <c r="P13" i="5"/>
  <c r="R103" i="5"/>
  <c r="Q9" i="5"/>
  <c r="R36" i="5"/>
  <c r="P42" i="5"/>
  <c r="P36" i="5"/>
  <c r="R91" i="5"/>
  <c r="R146" i="5"/>
  <c r="Q88" i="5"/>
  <c r="R63" i="5"/>
  <c r="P152" i="5"/>
  <c r="P20" i="5"/>
  <c r="R49" i="5"/>
  <c r="P85" i="5"/>
  <c r="Q61" i="5"/>
  <c r="P54" i="5"/>
  <c r="Q75" i="5"/>
  <c r="S75" i="5" s="1"/>
  <c r="Q140" i="5"/>
  <c r="Q123" i="5"/>
  <c r="Q151" i="5"/>
  <c r="P69" i="5"/>
  <c r="P59" i="5"/>
  <c r="Q33" i="5"/>
  <c r="S33" i="5" s="1"/>
  <c r="P131" i="5"/>
  <c r="R80" i="5"/>
  <c r="R4" i="5"/>
  <c r="Q137" i="5"/>
  <c r="Q110" i="5"/>
  <c r="Q152" i="5"/>
  <c r="R9" i="5"/>
  <c r="P129" i="5"/>
  <c r="Q42" i="5"/>
  <c r="S42" i="5" s="1"/>
  <c r="P139" i="5"/>
  <c r="P27" i="5"/>
  <c r="P125" i="5"/>
  <c r="Q79" i="5"/>
  <c r="Q73" i="5"/>
  <c r="P68" i="5"/>
  <c r="R16" i="5"/>
  <c r="Q3" i="5"/>
  <c r="S3" i="5" s="1"/>
  <c r="R57" i="5"/>
  <c r="Q148" i="5"/>
  <c r="Q135" i="5"/>
  <c r="R68" i="5"/>
  <c r="R70" i="5"/>
  <c r="R123" i="5"/>
  <c r="R121" i="5"/>
  <c r="Q17" i="5"/>
  <c r="S17" i="5" s="1"/>
  <c r="P153" i="5"/>
  <c r="P136" i="5"/>
  <c r="R58" i="5"/>
  <c r="R147" i="5"/>
  <c r="P109" i="5"/>
  <c r="P51" i="5"/>
  <c r="P114" i="5"/>
  <c r="P65" i="5"/>
  <c r="Q144" i="5"/>
  <c r="R136" i="5"/>
  <c r="P78" i="5"/>
  <c r="P110" i="5"/>
  <c r="Q115" i="5"/>
  <c r="R7" i="5"/>
  <c r="P57" i="5"/>
  <c r="P126" i="5"/>
  <c r="Q74" i="5"/>
  <c r="P70" i="5"/>
  <c r="P75" i="5"/>
  <c r="P91" i="5"/>
  <c r="Q34" i="5"/>
  <c r="S34" i="5" s="1"/>
  <c r="P73" i="5"/>
  <c r="P17" i="5"/>
  <c r="Q95" i="5"/>
  <c r="R152" i="5"/>
  <c r="Q65" i="5"/>
  <c r="S65" i="5" s="1"/>
  <c r="P29" i="5"/>
  <c r="Q133" i="5"/>
  <c r="Q127" i="5"/>
  <c r="P55" i="5"/>
  <c r="P67" i="5"/>
  <c r="P23" i="5"/>
  <c r="Q150" i="5"/>
  <c r="P37" i="5"/>
  <c r="Q66" i="5"/>
  <c r="R138" i="5"/>
  <c r="P117" i="5"/>
  <c r="R60" i="5"/>
  <c r="P89" i="5"/>
  <c r="P106" i="5"/>
  <c r="P33" i="5"/>
  <c r="Q125" i="5"/>
  <c r="R6" i="5"/>
  <c r="Q64" i="5"/>
  <c r="Q68" i="5"/>
  <c r="P77" i="5"/>
  <c r="P83" i="5"/>
  <c r="Q143" i="5"/>
  <c r="P15" i="5"/>
  <c r="R151" i="5"/>
  <c r="P115" i="5"/>
  <c r="Q82" i="5"/>
  <c r="R117" i="5"/>
  <c r="P76" i="5"/>
  <c r="P39" i="5"/>
  <c r="P62" i="5"/>
  <c r="R137" i="5"/>
  <c r="Q77" i="5"/>
  <c r="S77" i="5" s="1"/>
  <c r="P142" i="5"/>
  <c r="Q116" i="5"/>
  <c r="S116" i="5" s="1"/>
  <c r="Q60" i="5"/>
  <c r="R135" i="5"/>
  <c r="R52" i="5"/>
  <c r="P132" i="5"/>
  <c r="R110" i="5"/>
  <c r="Q13" i="5"/>
  <c r="S13" i="5" s="1"/>
  <c r="Q40" i="5"/>
  <c r="Q76" i="5"/>
  <c r="Q55" i="5"/>
  <c r="R98" i="5"/>
  <c r="Q132" i="5"/>
  <c r="P63" i="5"/>
  <c r="P149" i="5"/>
  <c r="P61" i="5"/>
  <c r="Q94" i="5"/>
  <c r="R108" i="5"/>
  <c r="Q7" i="5"/>
  <c r="P25" i="5"/>
  <c r="Q30" i="5"/>
  <c r="Q67" i="5"/>
  <c r="P121" i="5"/>
  <c r="P140" i="5"/>
  <c r="R113" i="5"/>
  <c r="P127" i="5"/>
  <c r="R11" i="5"/>
  <c r="Q93" i="5"/>
  <c r="Q51" i="5"/>
  <c r="P150" i="5"/>
  <c r="R144" i="5"/>
  <c r="P35" i="5"/>
  <c r="Q22" i="5"/>
  <c r="Q139" i="5"/>
  <c r="P148" i="5"/>
  <c r="Q44" i="5"/>
  <c r="S44" i="5" s="1"/>
  <c r="Q118" i="5"/>
  <c r="P138" i="5"/>
  <c r="Q117" i="5"/>
  <c r="Q12" i="5"/>
  <c r="Q46" i="5"/>
  <c r="Q21" i="5"/>
  <c r="R24" i="5"/>
  <c r="R131" i="5"/>
  <c r="Q26" i="5"/>
  <c r="P31" i="5"/>
  <c r="P144" i="5"/>
  <c r="Q145" i="5"/>
  <c r="P99" i="5"/>
  <c r="R133" i="5"/>
  <c r="P119" i="5"/>
  <c r="Q18" i="5"/>
  <c r="S18" i="5" s="1"/>
  <c r="P43" i="5"/>
  <c r="Q121" i="5"/>
  <c r="R145" i="5"/>
  <c r="Q41" i="5"/>
  <c r="S41" i="5" s="1"/>
  <c r="R20" i="5"/>
  <c r="R119" i="5"/>
  <c r="Q112" i="5"/>
  <c r="S112" i="5" s="1"/>
  <c r="Q57" i="5"/>
  <c r="Q114" i="5"/>
  <c r="P134" i="5"/>
  <c r="P41" i="5"/>
  <c r="Q136" i="5"/>
  <c r="S136" i="5" s="1"/>
  <c r="Q72" i="5"/>
  <c r="P111" i="5"/>
  <c r="Q146" i="5"/>
  <c r="Q141" i="5"/>
  <c r="Q102" i="5"/>
  <c r="Q25" i="5"/>
  <c r="R10" i="5"/>
  <c r="R32" i="5"/>
  <c r="Q149" i="5"/>
  <c r="R149" i="5"/>
  <c r="Q4" i="5"/>
  <c r="Q111" i="5"/>
  <c r="S111" i="5" s="1"/>
  <c r="R5" i="5"/>
  <c r="R74" i="5"/>
  <c r="R76" i="5"/>
  <c r="R139" i="5"/>
  <c r="P19" i="5"/>
  <c r="Q45" i="5"/>
  <c r="P130" i="5"/>
  <c r="P74" i="5"/>
  <c r="Q119" i="5"/>
  <c r="P6" i="5"/>
  <c r="P47" i="5"/>
  <c r="P107" i="5"/>
  <c r="T107" i="5" s="1"/>
  <c r="U107" i="5" s="1"/>
  <c r="Q37" i="5"/>
  <c r="R140" i="5"/>
  <c r="R82" i="5"/>
  <c r="Q106" i="5"/>
  <c r="Q56" i="5"/>
  <c r="S56" i="5" s="1"/>
  <c r="R50" i="5"/>
  <c r="Q147" i="5"/>
  <c r="P147" i="5"/>
  <c r="Q131" i="5"/>
  <c r="P112" i="5"/>
  <c r="Q86" i="5"/>
  <c r="Q142" i="5"/>
  <c r="P21" i="5"/>
  <c r="P81" i="5"/>
  <c r="P137" i="5"/>
  <c r="Q87" i="5"/>
  <c r="S87" i="5" s="1"/>
  <c r="Q29" i="5"/>
  <c r="P135" i="5"/>
  <c r="Q69" i="5"/>
  <c r="P58" i="5"/>
  <c r="Q8" i="5"/>
  <c r="P143" i="5"/>
  <c r="R125" i="5"/>
  <c r="Q129" i="5"/>
  <c r="Q5" i="5"/>
  <c r="S5" i="5" s="1"/>
  <c r="Q48" i="5"/>
  <c r="S48" i="5" s="1"/>
  <c r="P120" i="5"/>
  <c r="Q124" i="5"/>
  <c r="S124" i="5" s="1"/>
  <c r="P108" i="5"/>
  <c r="R28" i="5"/>
  <c r="P11" i="5"/>
  <c r="Q63" i="5"/>
  <c r="S63" i="5" s="1"/>
  <c r="R94" i="5"/>
  <c r="P116" i="5"/>
  <c r="T116" i="5" s="1"/>
  <c r="U116" i="5" s="1"/>
  <c r="P66" i="5"/>
  <c r="Q38" i="5"/>
  <c r="S38" i="5" s="1"/>
  <c r="Q120" i="5"/>
  <c r="Q98" i="5"/>
  <c r="P145" i="5"/>
  <c r="Q71" i="5"/>
  <c r="Q138" i="5"/>
  <c r="R64" i="5"/>
  <c r="P2" i="5"/>
  <c r="R153" i="5"/>
  <c r="R142" i="5"/>
  <c r="P133" i="5"/>
  <c r="P113" i="5"/>
  <c r="P124" i="5"/>
  <c r="R141" i="5"/>
  <c r="R127" i="5"/>
  <c r="P97" i="5"/>
  <c r="R54" i="5"/>
  <c r="P141" i="5"/>
  <c r="Q11" i="5"/>
  <c r="P103" i="5"/>
  <c r="R72" i="5"/>
  <c r="Q90" i="5"/>
  <c r="S90" i="5" s="1"/>
  <c r="P151" i="5"/>
  <c r="R115" i="5"/>
  <c r="R129" i="5"/>
  <c r="S40" i="5" l="1"/>
  <c r="S67" i="5"/>
  <c r="T67" i="5" s="1"/>
  <c r="U67" i="5" s="1"/>
  <c r="S31" i="5"/>
  <c r="S120" i="5"/>
  <c r="S8" i="5"/>
  <c r="S37" i="5"/>
  <c r="T37" i="5" s="1"/>
  <c r="U37" i="5" s="1"/>
  <c r="S114" i="5"/>
  <c r="S66" i="5"/>
  <c r="S93" i="5"/>
  <c r="S25" i="5"/>
  <c r="T25" i="5" s="1"/>
  <c r="U25" i="5" s="1"/>
  <c r="S35" i="5"/>
  <c r="T124" i="5"/>
  <c r="U124" i="5" s="1"/>
  <c r="S101" i="5"/>
  <c r="T109" i="5"/>
  <c r="U109" i="5" s="1"/>
  <c r="S99" i="5"/>
  <c r="S117" i="5"/>
  <c r="T117" i="5" s="1"/>
  <c r="U117" i="5" s="1"/>
  <c r="S106" i="5"/>
  <c r="T106" i="5" s="1"/>
  <c r="U106" i="5" s="1"/>
  <c r="S147" i="5"/>
  <c r="T147" i="5" s="1"/>
  <c r="U147" i="5" s="1"/>
  <c r="S146" i="5"/>
  <c r="S138" i="5"/>
  <c r="T138" i="5" s="1"/>
  <c r="U138" i="5" s="1"/>
  <c r="S39" i="5"/>
  <c r="T39" i="5" s="1"/>
  <c r="U39" i="5" s="1"/>
  <c r="S83" i="5"/>
  <c r="T83" i="5" s="1"/>
  <c r="U83" i="5" s="1"/>
  <c r="S15" i="5"/>
  <c r="T15" i="5" s="1"/>
  <c r="U15" i="5" s="1"/>
  <c r="S73" i="5"/>
  <c r="T73" i="5" s="1"/>
  <c r="U73" i="5" s="1"/>
  <c r="T17" i="5"/>
  <c r="U17" i="5" s="1"/>
  <c r="S119" i="5"/>
  <c r="T119" i="5" s="1"/>
  <c r="U119" i="5" s="1"/>
  <c r="S149" i="5"/>
  <c r="T149" i="5" s="1"/>
  <c r="U149" i="5" s="1"/>
  <c r="S29" i="5"/>
  <c r="T29" i="5" s="1"/>
  <c r="U29" i="5" s="1"/>
  <c r="S102" i="5"/>
  <c r="T102" i="5" s="1"/>
  <c r="U102" i="5" s="1"/>
  <c r="S69" i="5"/>
  <c r="T69" i="5" s="1"/>
  <c r="U69" i="5" s="1"/>
  <c r="T47" i="5"/>
  <c r="U47" i="5" s="1"/>
  <c r="S4" i="5"/>
  <c r="T4" i="5" s="1"/>
  <c r="U4" i="5" s="1"/>
  <c r="T101" i="5"/>
  <c r="U101" i="5" s="1"/>
  <c r="S98" i="5"/>
  <c r="T98" i="5" s="1"/>
  <c r="U98" i="5" s="1"/>
  <c r="T31" i="5"/>
  <c r="U31" i="5" s="1"/>
  <c r="S95" i="5"/>
  <c r="T95" i="5" s="1"/>
  <c r="U95" i="5" s="1"/>
  <c r="S79" i="5"/>
  <c r="T79" i="5" s="1"/>
  <c r="U79" i="5" s="1"/>
  <c r="S131" i="5"/>
  <c r="T131" i="5" s="1"/>
  <c r="U131" i="5" s="1"/>
  <c r="T99" i="5"/>
  <c r="U99" i="5" s="1"/>
  <c r="S26" i="5"/>
  <c r="T26" i="5" s="1"/>
  <c r="U26" i="5" s="1"/>
  <c r="S118" i="5"/>
  <c r="T118" i="5" s="1"/>
  <c r="U118" i="5" s="1"/>
  <c r="S51" i="5"/>
  <c r="T51" i="5" s="1"/>
  <c r="U51" i="5" s="1"/>
  <c r="S30" i="5"/>
  <c r="T30" i="5" s="1"/>
  <c r="U30" i="5" s="1"/>
  <c r="S132" i="5"/>
  <c r="T132" i="5" s="1"/>
  <c r="U132" i="5" s="1"/>
  <c r="S61" i="5"/>
  <c r="T61" i="5" s="1"/>
  <c r="U61" i="5" s="1"/>
  <c r="T35" i="5"/>
  <c r="U35" i="5" s="1"/>
  <c r="S148" i="5"/>
  <c r="T148" i="5" s="1"/>
  <c r="U148" i="5" s="1"/>
  <c r="T66" i="5"/>
  <c r="U66" i="5" s="1"/>
  <c r="S86" i="5"/>
  <c r="T86" i="5" s="1"/>
  <c r="U86" i="5" s="1"/>
  <c r="S7" i="5"/>
  <c r="T7" i="5" s="1"/>
  <c r="U7" i="5" s="1"/>
  <c r="S55" i="5"/>
  <c r="T55" i="5" s="1"/>
  <c r="U55" i="5" s="1"/>
  <c r="S60" i="5"/>
  <c r="T60" i="5" s="1"/>
  <c r="U60" i="5" s="1"/>
  <c r="S68" i="5"/>
  <c r="T68" i="5" s="1"/>
  <c r="U68" i="5" s="1"/>
  <c r="T33" i="5"/>
  <c r="U33" i="5" s="1"/>
  <c r="S150" i="5"/>
  <c r="T150" i="5" s="1"/>
  <c r="U150" i="5" s="1"/>
  <c r="S88" i="5"/>
  <c r="T88" i="5" s="1"/>
  <c r="U88" i="5" s="1"/>
  <c r="S128" i="5"/>
  <c r="T128" i="5" s="1"/>
  <c r="U128" i="5" s="1"/>
  <c r="S14" i="5"/>
  <c r="T14" i="5" s="1"/>
  <c r="U14" i="5" s="1"/>
  <c r="S78" i="5"/>
  <c r="T78" i="5" s="1"/>
  <c r="U78" i="5" s="1"/>
  <c r="S46" i="5"/>
  <c r="T46" i="5" s="1"/>
  <c r="U46" i="5" s="1"/>
  <c r="S22" i="5"/>
  <c r="T22" i="5" s="1"/>
  <c r="U22" i="5" s="1"/>
  <c r="S71" i="5"/>
  <c r="T71" i="5" s="1"/>
  <c r="U71" i="5" s="1"/>
  <c r="S57" i="5"/>
  <c r="T57" i="5" s="1"/>
  <c r="U57" i="5" s="1"/>
  <c r="S11" i="5"/>
  <c r="T11" i="5" s="1"/>
  <c r="U11" i="5" s="1"/>
  <c r="T112" i="5"/>
  <c r="U112" i="5" s="1"/>
  <c r="S45" i="5"/>
  <c r="T45" i="5" s="1"/>
  <c r="U45" i="5" s="1"/>
  <c r="S121" i="5"/>
  <c r="T121" i="5" s="1"/>
  <c r="U121" i="5" s="1"/>
  <c r="S21" i="5"/>
  <c r="T21" i="5" s="1"/>
  <c r="U21" i="5" s="1"/>
  <c r="S143" i="5"/>
  <c r="T143" i="5" s="1"/>
  <c r="U143" i="5" s="1"/>
  <c r="S19" i="5"/>
  <c r="T19" i="5" s="1"/>
  <c r="U19" i="5" s="1"/>
  <c r="T75" i="5"/>
  <c r="U75" i="5" s="1"/>
  <c r="T41" i="5"/>
  <c r="U41" i="5" s="1"/>
  <c r="S27" i="5"/>
  <c r="T27" i="5" s="1"/>
  <c r="U27" i="5" s="1"/>
  <c r="S129" i="5"/>
  <c r="T129" i="5" s="1"/>
  <c r="U129" i="5" s="1"/>
  <c r="S142" i="5"/>
  <c r="T142" i="5" s="1"/>
  <c r="U142" i="5" s="1"/>
  <c r="S141" i="5"/>
  <c r="T141" i="5" s="1"/>
  <c r="U141" i="5" s="1"/>
  <c r="S145" i="5"/>
  <c r="T145" i="5" s="1"/>
  <c r="U145" i="5" s="1"/>
  <c r="Q154" i="5"/>
  <c r="S12" i="5"/>
  <c r="T12" i="5" s="1"/>
  <c r="U12" i="5" s="1"/>
  <c r="T77" i="5"/>
  <c r="U77" i="5" s="1"/>
  <c r="S125" i="5"/>
  <c r="T125" i="5" s="1"/>
  <c r="U125" i="5" s="1"/>
  <c r="T136" i="5"/>
  <c r="U136" i="5" s="1"/>
  <c r="S140" i="5"/>
  <c r="T140" i="5" s="1"/>
  <c r="U140" i="5" s="1"/>
  <c r="S58" i="5"/>
  <c r="T58" i="5" s="1"/>
  <c r="U58" i="5" s="1"/>
  <c r="S32" i="5"/>
  <c r="T32" i="5" s="1"/>
  <c r="U32" i="5" s="1"/>
  <c r="S24" i="5"/>
  <c r="T24" i="5" s="1"/>
  <c r="U24" i="5" s="1"/>
  <c r="T93" i="5"/>
  <c r="U93" i="5" s="1"/>
  <c r="T90" i="5"/>
  <c r="U90" i="5" s="1"/>
  <c r="S113" i="5"/>
  <c r="T113" i="5" s="1"/>
  <c r="U113" i="5" s="1"/>
  <c r="R154" i="5"/>
  <c r="T87" i="5"/>
  <c r="U87" i="5" s="1"/>
  <c r="S52" i="5"/>
  <c r="T52" i="5" s="1"/>
  <c r="U52" i="5" s="1"/>
  <c r="S43" i="5"/>
  <c r="T43" i="5" s="1"/>
  <c r="U43" i="5" s="1"/>
  <c r="S16" i="5"/>
  <c r="T16" i="5" s="1"/>
  <c r="U16" i="5" s="1"/>
  <c r="T44" i="5"/>
  <c r="U44" i="5" s="1"/>
  <c r="S23" i="5"/>
  <c r="T23" i="5" s="1"/>
  <c r="U23" i="5" s="1"/>
  <c r="T38" i="5"/>
  <c r="U38" i="5" s="1"/>
  <c r="S84" i="5"/>
  <c r="T84" i="5" s="1"/>
  <c r="U84" i="5" s="1"/>
  <c r="S36" i="5"/>
  <c r="T36" i="5" s="1"/>
  <c r="U36" i="5" s="1"/>
  <c r="T120" i="5"/>
  <c r="U120" i="5" s="1"/>
  <c r="S127" i="5"/>
  <c r="T127" i="5" s="1"/>
  <c r="U127" i="5" s="1"/>
  <c r="S74" i="5"/>
  <c r="T74" i="5" s="1"/>
  <c r="U74" i="5" s="1"/>
  <c r="S115" i="5"/>
  <c r="T115" i="5" s="1"/>
  <c r="U115" i="5" s="1"/>
  <c r="S144" i="5"/>
  <c r="T144" i="5" s="1"/>
  <c r="U144" i="5" s="1"/>
  <c r="S152" i="5"/>
  <c r="T152" i="5" s="1"/>
  <c r="U152" i="5" s="1"/>
  <c r="T42" i="5"/>
  <c r="U42" i="5" s="1"/>
  <c r="T13" i="5"/>
  <c r="U13" i="5" s="1"/>
  <c r="S80" i="5"/>
  <c r="T80" i="5" s="1"/>
  <c r="U80" i="5" s="1"/>
  <c r="S89" i="5"/>
  <c r="T89" i="5" s="1"/>
  <c r="U89" i="5" s="1"/>
  <c r="S81" i="5"/>
  <c r="T81" i="5" s="1"/>
  <c r="U81" i="5" s="1"/>
  <c r="T3" i="5"/>
  <c r="U3" i="5" s="1"/>
  <c r="S70" i="5"/>
  <c r="T70" i="5" s="1"/>
  <c r="U70" i="5" s="1"/>
  <c r="T146" i="5"/>
  <c r="U146" i="5" s="1"/>
  <c r="S54" i="5"/>
  <c r="T54" i="5" s="1"/>
  <c r="U54" i="5" s="1"/>
  <c r="P154" i="5"/>
  <c r="S126" i="5"/>
  <c r="T126" i="5" s="1"/>
  <c r="U126" i="5" s="1"/>
  <c r="S103" i="5"/>
  <c r="T103" i="5" s="1"/>
  <c r="U103" i="5" s="1"/>
  <c r="S50" i="5"/>
  <c r="T50" i="5" s="1"/>
  <c r="U50" i="5" s="1"/>
  <c r="T111" i="5"/>
  <c r="U111" i="5" s="1"/>
  <c r="S139" i="5"/>
  <c r="T139" i="5" s="1"/>
  <c r="U139" i="5" s="1"/>
  <c r="T63" i="5"/>
  <c r="U63" i="5" s="1"/>
  <c r="S76" i="5"/>
  <c r="T76" i="5" s="1"/>
  <c r="U76" i="5" s="1"/>
  <c r="S82" i="5"/>
  <c r="T82" i="5" s="1"/>
  <c r="U82" i="5" s="1"/>
  <c r="S64" i="5"/>
  <c r="T64" i="5" s="1"/>
  <c r="U64" i="5" s="1"/>
  <c r="S133" i="5"/>
  <c r="T133" i="5" s="1"/>
  <c r="U133" i="5" s="1"/>
  <c r="T65" i="5"/>
  <c r="U65" i="5" s="1"/>
  <c r="S110" i="5"/>
  <c r="T110" i="5" s="1"/>
  <c r="U110" i="5" s="1"/>
  <c r="S151" i="5"/>
  <c r="T151" i="5" s="1"/>
  <c r="U151" i="5" s="1"/>
  <c r="S108" i="5"/>
  <c r="T108" i="5" s="1"/>
  <c r="U108" i="5" s="1"/>
  <c r="S96" i="5"/>
  <c r="T96" i="5" s="1"/>
  <c r="U96" i="5" s="1"/>
  <c r="T5" i="5"/>
  <c r="U5" i="5" s="1"/>
  <c r="S28" i="5"/>
  <c r="T28" i="5" s="1"/>
  <c r="U28" i="5" s="1"/>
  <c r="S91" i="5"/>
  <c r="T91" i="5" s="1"/>
  <c r="U91" i="5" s="1"/>
  <c r="S122" i="5"/>
  <c r="T122" i="5" s="1"/>
  <c r="U122" i="5" s="1"/>
  <c r="S6" i="5"/>
  <c r="T6" i="5" s="1"/>
  <c r="U6" i="5" s="1"/>
  <c r="S62" i="5"/>
  <c r="T62" i="5" s="1"/>
  <c r="U62" i="5" s="1"/>
  <c r="S85" i="5"/>
  <c r="T85" i="5" s="1"/>
  <c r="U85" i="5" s="1"/>
  <c r="S10" i="5"/>
  <c r="T10" i="5" s="1"/>
  <c r="U10" i="5" s="1"/>
  <c r="T18" i="5"/>
  <c r="U18" i="5" s="1"/>
  <c r="S134" i="5"/>
  <c r="T134" i="5" s="1"/>
  <c r="U134" i="5" s="1"/>
  <c r="S72" i="5"/>
  <c r="T72" i="5" s="1"/>
  <c r="U72" i="5" s="1"/>
  <c r="S94" i="5"/>
  <c r="T94" i="5" s="1"/>
  <c r="U94" i="5" s="1"/>
  <c r="T114" i="5"/>
  <c r="U114" i="5" s="1"/>
  <c r="S135" i="5"/>
  <c r="T135" i="5" s="1"/>
  <c r="U135" i="5" s="1"/>
  <c r="S137" i="5"/>
  <c r="T137" i="5" s="1"/>
  <c r="U137" i="5" s="1"/>
  <c r="S123" i="5"/>
  <c r="T123" i="5" s="1"/>
  <c r="U123" i="5" s="1"/>
  <c r="S9" i="5"/>
  <c r="T9" i="5" s="1"/>
  <c r="U9" i="5" s="1"/>
  <c r="S153" i="5"/>
  <c r="T153" i="5" s="1"/>
  <c r="U153" i="5" s="1"/>
  <c r="S53" i="5"/>
  <c r="T53" i="5" s="1"/>
  <c r="U53" i="5" s="1"/>
  <c r="S49" i="5"/>
  <c r="T49" i="5" s="1"/>
  <c r="U49" i="5" s="1"/>
  <c r="T56" i="5"/>
  <c r="U56" i="5" s="1"/>
  <c r="S105" i="5"/>
  <c r="T105" i="5" s="1"/>
  <c r="U105" i="5" s="1"/>
  <c r="S97" i="5"/>
  <c r="T97" i="5" s="1"/>
  <c r="U97" i="5" s="1"/>
  <c r="T8" i="5"/>
  <c r="U8" i="5" s="1"/>
  <c r="S130" i="5"/>
  <c r="T130" i="5" s="1"/>
  <c r="U130" i="5" s="1"/>
  <c r="T48" i="5"/>
  <c r="U48" i="5" s="1"/>
  <c r="T104" i="5"/>
  <c r="U104" i="5" s="1"/>
  <c r="S20" i="5"/>
  <c r="T20" i="5" s="1"/>
  <c r="U20" i="5" s="1"/>
  <c r="S59" i="5"/>
  <c r="T59" i="5" s="1"/>
  <c r="U59" i="5" s="1"/>
  <c r="T40" i="5"/>
  <c r="U40" i="5" s="1"/>
  <c r="T92" i="5"/>
  <c r="U92" i="5" s="1"/>
  <c r="T100" i="5"/>
  <c r="U100" i="5" s="1"/>
  <c r="T34" i="5"/>
  <c r="U34" i="5" s="1"/>
  <c r="S2" i="5"/>
  <c r="T2" i="5" s="1"/>
  <c r="T154" i="5" l="1"/>
  <c r="T155" i="5" s="1"/>
  <c r="U155" i="5" s="1"/>
  <c r="U2" i="5"/>
  <c r="S154" i="5"/>
</calcChain>
</file>

<file path=xl/sharedStrings.xml><?xml version="1.0" encoding="utf-8"?>
<sst xmlns="http://schemas.openxmlformats.org/spreadsheetml/2006/main" count="976" uniqueCount="431">
  <si>
    <t xml:space="preserve"> </t>
  </si>
  <si>
    <t>שם התכנית</t>
  </si>
  <si>
    <t>?האם מאושר לשליחה</t>
  </si>
  <si>
    <t>חברת ההפקה</t>
  </si>
  <si>
    <t>סעיף תקציבי</t>
  </si>
  <si>
    <t>סה"כ ₪</t>
  </si>
  <si>
    <t>סה"כ עלות פרק ₪</t>
  </si>
  <si>
    <t>בדיקת סעיפים</t>
  </si>
  <si>
    <t>.</t>
  </si>
  <si>
    <t>תקופות הפקה</t>
  </si>
  <si>
    <t>יחידות כמות תסריט</t>
  </si>
  <si>
    <t>בדיקת מידע כללי</t>
  </si>
  <si>
    <t>פרטים כלליים</t>
  </si>
  <si>
    <t>יחידות כמות
ביטוח ומימון
שונות תקורות</t>
  </si>
  <si>
    <t>סיכום</t>
  </si>
  <si>
    <t>יחידות כמות עורכים
יחידות כמות שונות מערכת
יחידות כמות מפיקים
מנהלה</t>
  </si>
  <si>
    <t>מספר תכניות/פרקים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</si>
  <si>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</si>
  <si>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</si>
  <si>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</si>
  <si>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</si>
  <si>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</si>
  <si>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</si>
  <si>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</si>
  <si>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</si>
  <si>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</si>
  <si>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</si>
  <si>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</si>
  <si>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שחקנים</t>
  </si>
  <si>
    <t>טיסות חו"ל</t>
  </si>
  <si>
    <t>תכניות/פרקים</t>
  </si>
  <si>
    <t>ימים</t>
  </si>
  <si>
    <t>פר תסריט</t>
  </si>
  <si>
    <t>יחידת מידה</t>
  </si>
  <si>
    <t>עונתי גלובלי</t>
  </si>
  <si>
    <t>כמות יחידות</t>
  </si>
  <si>
    <t>חודשים</t>
  </si>
  <si>
    <t>עלות ישירה</t>
  </si>
  <si>
    <t>טיסות</t>
  </si>
  <si>
    <t>שבועות</t>
  </si>
  <si>
    <t>אורך פרק</t>
  </si>
  <si>
    <t>מינימום</t>
  </si>
  <si>
    <t>מקסימום</t>
  </si>
  <si>
    <t>בלת"צ</t>
  </si>
  <si>
    <t>רווח</t>
  </si>
  <si>
    <t>עלות כולל בלת"צ ותקורות</t>
  </si>
  <si>
    <t>מע"מ</t>
  </si>
  <si>
    <t>רף שונות שדורש בדיקה</t>
  </si>
  <si>
    <t>אחוז ממחיר מקסימום שמעברו יידרש פירוט</t>
  </si>
  <si>
    <t>תקופת ההפקה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</si>
  <si>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</si>
  <si>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</si>
  <si>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</si>
  <si>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</si>
  <si>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</si>
  <si>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</si>
  <si>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</si>
  <si>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</si>
  <si>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</si>
  <si>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</si>
  <si>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</si>
  <si>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עלות כולל רווח לפני מע"מ</t>
  </si>
  <si>
    <t>הודעת לא מוכן לשליחה</t>
  </si>
  <si>
    <t>לא</t>
  </si>
  <si>
    <t>סה"כ עלות הפקה כולל מע"מ</t>
  </si>
  <si>
    <t>הודעת בדיקת סעיפים</t>
  </si>
  <si>
    <t>קיים מידע חסר בסעיפי ההוצאות</t>
  </si>
  <si>
    <t>עלות פרק כולל מע"מ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</si>
  <si>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</si>
  <si>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</si>
  <si>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</si>
  <si>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</si>
  <si>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</si>
  <si>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</si>
  <si>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עלות לדקה כולל מע"מ</t>
  </si>
  <si>
    <t>תיאור סעיף תקציבי</t>
  </si>
  <si>
    <t>כמות
 אנשי צוות</t>
  </si>
  <si>
    <t>כמות
 יחידות מידה</t>
  </si>
  <si>
    <t>מחיר ליחידה ₪</t>
  </si>
  <si>
    <t xml:space="preserve">סה"כ ₪ </t>
  </si>
  <si>
    <t>הערות</t>
  </si>
  <si>
    <t>הוראות</t>
  </si>
  <si>
    <t>נוסחת עזר</t>
  </si>
  <si>
    <t>סעיף מאושר לשליחה?</t>
  </si>
  <si>
    <t>תקורות</t>
  </si>
  <si>
    <t>מערכת - צוות הפקה ותוכן</t>
  </si>
  <si>
    <t>רכישת פורמט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</si>
  <si>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</si>
  <si>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</si>
  <si>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</si>
  <si>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</si>
  <si>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</si>
  <si>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</si>
  <si>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</si>
  <si>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מחיר ליחידה</t>
  </si>
  <si>
    <t>כמות אנשי צוות</t>
  </si>
  <si>
    <t>כמות יחידות לחישוב עלות מק"ט</t>
  </si>
  <si>
    <t>סה"כ עלות</t>
  </si>
  <si>
    <t>סה"כ עלות דקה כולל מע"מ</t>
  </si>
  <si>
    <t>מערכת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</si>
  <si>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</si>
  <si>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</si>
  <si>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</si>
  <si>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</si>
  <si>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</si>
  <si>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</si>
  <si>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</si>
  <si>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</si>
  <si>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</si>
  <si>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0100</t>
  </si>
  <si>
    <t>דוקו</t>
  </si>
  <si>
    <t>אומנים</t>
  </si>
  <si>
    <t>0101</t>
  </si>
  <si>
    <t>דרמה</t>
  </si>
  <si>
    <t>צוות הפקה</t>
  </si>
  <si>
    <t>עורך תוכן / עורך בפועל</t>
  </si>
  <si>
    <t>0102</t>
  </si>
  <si>
    <t>דוקו ריאליטי</t>
  </si>
  <si>
    <t>צוות צילום</t>
  </si>
  <si>
    <t>עורך משנה</t>
  </si>
  <si>
    <t>0103</t>
  </si>
  <si>
    <t>דיגיטל</t>
  </si>
  <si>
    <t>אולפן, ציוד טכני וחו"ג</t>
  </si>
  <si>
    <t>רכזת מערכת / ריכוז</t>
  </si>
  <si>
    <t>0104</t>
  </si>
  <si>
    <t>ספורט</t>
  </si>
  <si>
    <t>שונות</t>
  </si>
  <si>
    <t>תחקירנים</t>
  </si>
  <si>
    <t>0105</t>
  </si>
  <si>
    <t>פודקאסט</t>
  </si>
  <si>
    <t>עריכה</t>
  </si>
  <si>
    <t>במאי אולפן</t>
  </si>
  <si>
    <t>0106</t>
  </si>
  <si>
    <t>ע.במאי</t>
  </si>
  <si>
    <t>0107</t>
  </si>
  <si>
    <t>0108</t>
  </si>
  <si>
    <t>ניידת שידור - ספורט</t>
  </si>
  <si>
    <t>במאי ראשי</t>
  </si>
  <si>
    <t>0109</t>
  </si>
  <si>
    <t>במאי שטח</t>
  </si>
  <si>
    <t>0110</t>
  </si>
  <si>
    <t>עורך ראשי</t>
  </si>
  <si>
    <t>0111</t>
  </si>
  <si>
    <t>מלהק</t>
  </si>
  <si>
    <t>0112</t>
  </si>
  <si>
    <t>תחקירן ליהוק</t>
  </si>
  <si>
    <t>0113</t>
  </si>
  <si>
    <t>מפיק ראשי</t>
  </si>
  <si>
    <t>0114</t>
  </si>
  <si>
    <t>תחקירן ארכיון</t>
  </si>
  <si>
    <t>0115</t>
  </si>
  <si>
    <t>מנחה</t>
  </si>
  <si>
    <t>0200</t>
  </si>
  <si>
    <t>אומנים אורחים</t>
  </si>
  <si>
    <t>0201</t>
  </si>
  <si>
    <t>נגנים</t>
  </si>
  <si>
    <t>0202</t>
  </si>
  <si>
    <t>קהל</t>
  </si>
  <si>
    <t>0203</t>
  </si>
  <si>
    <t>שונות אומנים</t>
  </si>
  <si>
    <t>0204</t>
  </si>
  <si>
    <t>שחקנים ראשיים</t>
  </si>
  <si>
    <t>0205</t>
  </si>
  <si>
    <t>0206</t>
  </si>
  <si>
    <t>ניצבים</t>
  </si>
  <si>
    <t>0207</t>
  </si>
  <si>
    <t>ביטים</t>
  </si>
  <si>
    <t>0208</t>
  </si>
  <si>
    <t>שעות נוספות שחקנים</t>
  </si>
  <si>
    <t>0209</t>
  </si>
  <si>
    <t>שונות שחקנים</t>
  </si>
  <si>
    <t>0210</t>
  </si>
  <si>
    <t>מגיש א'</t>
  </si>
  <si>
    <t>0211</t>
  </si>
  <si>
    <t>מגיש ב'</t>
  </si>
  <si>
    <t>0212</t>
  </si>
  <si>
    <t>מגיש ג'</t>
  </si>
  <si>
    <t>0213</t>
  </si>
  <si>
    <t>אורחים בתשלום</t>
  </si>
  <si>
    <t>0214</t>
  </si>
  <si>
    <t>שונות הגשה</t>
  </si>
  <si>
    <t>0215</t>
  </si>
  <si>
    <t>מפיק תכנית</t>
  </si>
  <si>
    <t>0300</t>
  </si>
  <si>
    <t>מפיק בפועל</t>
  </si>
  <si>
    <t>0301</t>
  </si>
  <si>
    <t>מנהל הפקה</t>
  </si>
  <si>
    <t>0302</t>
  </si>
  <si>
    <t>מתאם הפקה</t>
  </si>
  <si>
    <t>0303</t>
  </si>
  <si>
    <t>עוזר הפקה</t>
  </si>
  <si>
    <t>0304</t>
  </si>
  <si>
    <t>0305</t>
  </si>
  <si>
    <t>0306</t>
  </si>
  <si>
    <t>מלבישה</t>
  </si>
  <si>
    <t>0400</t>
  </si>
  <si>
    <t>ע.מלבישה</t>
  </si>
  <si>
    <t>0401</t>
  </si>
  <si>
    <t>מאפרת</t>
  </si>
  <si>
    <t>0402</t>
  </si>
  <si>
    <t>ע.מאפרת</t>
  </si>
  <si>
    <t>0403</t>
  </si>
  <si>
    <t>מעצב שיער</t>
  </si>
  <si>
    <t>0404</t>
  </si>
  <si>
    <t>במאי צילומי חוץ</t>
  </si>
  <si>
    <t>0405</t>
  </si>
  <si>
    <t>צלם</t>
  </si>
  <si>
    <t>0406</t>
  </si>
  <si>
    <t>ע.צלם</t>
  </si>
  <si>
    <t>0407</t>
  </si>
  <si>
    <t>מקליט</t>
  </si>
  <si>
    <t>0408</t>
  </si>
  <si>
    <t>פרופסמן</t>
  </si>
  <si>
    <t>0409</t>
  </si>
  <si>
    <t>שעות נוספות צוות צילום</t>
  </si>
  <si>
    <t>0410</t>
  </si>
  <si>
    <t>שונות צוות צילום</t>
  </si>
  <si>
    <t>0411</t>
  </si>
  <si>
    <t>ארט דיירקטור</t>
  </si>
  <si>
    <t>0412</t>
  </si>
  <si>
    <t>צלם ראשי</t>
  </si>
  <si>
    <t>0413</t>
  </si>
  <si>
    <t>מקליט ראשי</t>
  </si>
  <si>
    <t>0414</t>
  </si>
  <si>
    <t xml:space="preserve">תאורן </t>
  </si>
  <si>
    <t>0415</t>
  </si>
  <si>
    <t>טכנאי סאונד</t>
  </si>
  <si>
    <t>0416</t>
  </si>
  <si>
    <t>אולפן</t>
  </si>
  <si>
    <t>0500</t>
  </si>
  <si>
    <t>הגברה ותאורה</t>
  </si>
  <si>
    <t>0501</t>
  </si>
  <si>
    <t>השכרת ציוד אולפן</t>
  </si>
  <si>
    <t>0502</t>
  </si>
  <si>
    <t>קהל בתשלום</t>
  </si>
  <si>
    <t>0503</t>
  </si>
  <si>
    <t>שעות נוספות אולפן</t>
  </si>
  <si>
    <t>0504</t>
  </si>
  <si>
    <t>שונות אולפן</t>
  </si>
  <si>
    <t>0505</t>
  </si>
  <si>
    <t>ציוד מצלמות</t>
  </si>
  <si>
    <t>0506</t>
  </si>
  <si>
    <t>ציוד מצלמה מיוחד</t>
  </si>
  <si>
    <t>0507</t>
  </si>
  <si>
    <t>ציוד מצלמות קטנות</t>
  </si>
  <si>
    <t>0508</t>
  </si>
  <si>
    <t>ציוד תאורה וגריפ</t>
  </si>
  <si>
    <t>0509</t>
  </si>
  <si>
    <t>צילומים מיוחדים</t>
  </si>
  <si>
    <t>0510</t>
  </si>
  <si>
    <t>מתכלים</t>
  </si>
  <si>
    <t>0511</t>
  </si>
  <si>
    <t>0512</t>
  </si>
  <si>
    <t>צילום דיגיטלי</t>
  </si>
  <si>
    <t>0513</t>
  </si>
  <si>
    <t>הלבשה</t>
  </si>
  <si>
    <t>0600</t>
  </si>
  <si>
    <t>ארט/פרופס/דרסינג</t>
  </si>
  <si>
    <t>0601</t>
  </si>
  <si>
    <t>הוצאות תחקיר וארכיון</t>
  </si>
  <si>
    <t>0602</t>
  </si>
  <si>
    <t>קייטרינג</t>
  </si>
  <si>
    <t>0603</t>
  </si>
  <si>
    <t>קייטרינג קהל</t>
  </si>
  <si>
    <t>0604</t>
  </si>
  <si>
    <t>אשל כלכלה לצוות חוץ</t>
  </si>
  <si>
    <t>0605</t>
  </si>
  <si>
    <t>מנהלה - תכניות אולפן</t>
  </si>
  <si>
    <t>0606</t>
  </si>
  <si>
    <t>דלק</t>
  </si>
  <si>
    <t>0607</t>
  </si>
  <si>
    <t>הסעות קהל</t>
  </si>
  <si>
    <t>0608</t>
  </si>
  <si>
    <t>מוניות</t>
  </si>
  <si>
    <t>0609</t>
  </si>
  <si>
    <t>0610</t>
  </si>
  <si>
    <t>הזכרת רכבי הפקה</t>
  </si>
  <si>
    <t>0611</t>
  </si>
  <si>
    <t>אש"ל סיורים ורפה פרודקשן</t>
  </si>
  <si>
    <t>0612</t>
  </si>
  <si>
    <t>אש"ל צילומים</t>
  </si>
  <si>
    <t>0613</t>
  </si>
  <si>
    <t>ק"ק הפקה</t>
  </si>
  <si>
    <t>0614</t>
  </si>
  <si>
    <t>ק"ק צילומים</t>
  </si>
  <si>
    <t>0615</t>
  </si>
  <si>
    <t>חניות</t>
  </si>
  <si>
    <t>0616</t>
  </si>
  <si>
    <t>ציוד משרדי</t>
  </si>
  <si>
    <t>0617</t>
  </si>
  <si>
    <t>שליחויות</t>
  </si>
  <si>
    <t>0618</t>
  </si>
  <si>
    <t>לוקיישנים</t>
  </si>
  <si>
    <t>0619</t>
  </si>
  <si>
    <t>מעצב תפאורה</t>
  </si>
  <si>
    <t>0620</t>
  </si>
  <si>
    <t>תפאורה</t>
  </si>
  <si>
    <t>0621</t>
  </si>
  <si>
    <t>חו"ל - טיסות</t>
  </si>
  <si>
    <t>0622</t>
  </si>
  <si>
    <t>חו"ל - לינה</t>
  </si>
  <si>
    <t>0623</t>
  </si>
  <si>
    <t>חו"ל - אש"ל</t>
  </si>
  <si>
    <t>0624</t>
  </si>
  <si>
    <t>חו"ל - תחבורה</t>
  </si>
  <si>
    <t>0625</t>
  </si>
  <si>
    <t>חו"ל - אישורי צילומים</t>
  </si>
  <si>
    <t>0626</t>
  </si>
  <si>
    <t>חו"ל שונות</t>
  </si>
  <si>
    <t>0627</t>
  </si>
  <si>
    <t>פלטפורמה דיגיטלית - אפיון</t>
  </si>
  <si>
    <t>0628</t>
  </si>
  <si>
    <t>פלטפורמה דיגיטלית - עיצוב</t>
  </si>
  <si>
    <t>0629</t>
  </si>
  <si>
    <t>פלטפורמה דיגיטלית - פיתוח</t>
  </si>
  <si>
    <t>0630</t>
  </si>
  <si>
    <t>פלטפורמה דיגיטלית - שונות</t>
  </si>
  <si>
    <t>0631</t>
  </si>
  <si>
    <t>מפיק פוסט</t>
  </si>
  <si>
    <t>0700</t>
  </si>
  <si>
    <t>עורך אוף ליין</t>
  </si>
  <si>
    <t>0701</t>
  </si>
  <si>
    <t>חדר עוף ליין</t>
  </si>
  <si>
    <t>0702</t>
  </si>
  <si>
    <t>עורך און ליין</t>
  </si>
  <si>
    <t>0703</t>
  </si>
  <si>
    <t>חדר און ליין</t>
  </si>
  <si>
    <t>0704</t>
  </si>
  <si>
    <t>דיגיטציה + דיגיטטור</t>
  </si>
  <si>
    <t>0705</t>
  </si>
  <si>
    <t>אולפן סאונד + עורך</t>
  </si>
  <si>
    <t>0706</t>
  </si>
  <si>
    <t>מוסיקה מקורית</t>
  </si>
  <si>
    <t>0707</t>
  </si>
  <si>
    <t>פתיח ואריזה גרפית</t>
  </si>
  <si>
    <t>0708</t>
  </si>
  <si>
    <t>תמלול (תמלול ותרגום תכניות אולפן)</t>
  </si>
  <si>
    <t>0709</t>
  </si>
  <si>
    <t>הארדיסקים</t>
  </si>
  <si>
    <t>0710</t>
  </si>
  <si>
    <t>העברות ושיכפולים</t>
  </si>
  <si>
    <t>0711</t>
  </si>
  <si>
    <t>שונות פוסט</t>
  </si>
  <si>
    <t>0712</t>
  </si>
  <si>
    <t>במאי עריכות</t>
  </si>
  <si>
    <t>0713</t>
  </si>
  <si>
    <t>ע.עריכה</t>
  </si>
  <si>
    <t>0714</t>
  </si>
  <si>
    <t>ייעוץ מוסיקלי</t>
  </si>
  <si>
    <t>0715</t>
  </si>
  <si>
    <t>עיצוב</t>
  </si>
  <si>
    <t>0716</t>
  </si>
  <si>
    <t>בלת"צ פוסט</t>
  </si>
  <si>
    <t>0717</t>
  </si>
  <si>
    <t>תרגום</t>
  </si>
  <si>
    <t>0718</t>
  </si>
  <si>
    <t>אנימציה + אנימטור</t>
  </si>
  <si>
    <t>0719</t>
  </si>
  <si>
    <t>עורך סאונד</t>
  </si>
  <si>
    <t>0720</t>
  </si>
  <si>
    <t>שונות עריכה</t>
  </si>
  <si>
    <t>0721</t>
  </si>
  <si>
    <t>כספים</t>
  </si>
  <si>
    <t>0800</t>
  </si>
  <si>
    <t>משרדיות</t>
  </si>
  <si>
    <t>0801</t>
  </si>
  <si>
    <t>משפטיות</t>
  </si>
  <si>
    <t>0802</t>
  </si>
  <si>
    <t>ביטוח</t>
  </si>
  <si>
    <t>0803</t>
  </si>
  <si>
    <t>מימון</t>
  </si>
  <si>
    <t>0804</t>
  </si>
  <si>
    <t>שונות תקורות</t>
  </si>
  <si>
    <t>0805</t>
  </si>
  <si>
    <t>זכויות יוצרים</t>
  </si>
  <si>
    <t>0806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</si>
  <si>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</si>
  <si>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</si>
  <si>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</si>
  <si>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</si>
  <si>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</si>
  <si>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</si>
  <si>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</si>
  <si>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</si>
  <si>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</si>
  <si>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סה"כ מערכת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</si>
  <si>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</si>
  <si>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</si>
  <si>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</si>
  <si>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</si>
  <si>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</si>
  <si>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</si>
  <si>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</si>
  <si>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</si>
  <si>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</si>
  <si>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</si>
  <si>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</si>
  <si>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</si>
  <si>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</si>
  <si>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צוות טכני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</si>
  <si>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</si>
  <si>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</si>
  <si>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</si>
  <si>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</si>
  <si>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</si>
  <si>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</si>
  <si>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</si>
  <si>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</si>
  <si>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</si>
  <si>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</si>
  <si>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</si>
  <si>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</si>
  <si>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</si>
  <si>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</si>
  <si>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</si>
  <si>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</si>
  <si>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סה"כ צוות טכני</t>
  </si>
  <si>
    <t>הגשה</t>
  </si>
  <si>
    <t>סה"כ הגשה</t>
  </si>
  <si>
    <t>סה"כ אולפן, ציוד טכני וחו"ג</t>
  </si>
  <si>
    <t>סה"כ שונות</t>
  </si>
  <si>
    <t>סה"כ עריכה</t>
  </si>
  <si>
    <t>סה"כ עלות ישירה</t>
  </si>
  <si>
    <t>סה"כ עלות כולל בלת"צ</t>
  </si>
  <si>
    <t>תקורה</t>
  </si>
  <si>
    <t>סה"כ עלות לפני רווח</t>
  </si>
  <si>
    <t>סה"כ עלות כולל רווח לפני מע"מ</t>
  </si>
  <si>
    <t>00</t>
  </si>
  <si>
    <t xml:space="preserve">סה"כ </t>
  </si>
  <si>
    <t>בקרה</t>
  </si>
  <si>
    <t>טכנאי הקלטה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</si>
</sst>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₪&quot;\ #,##0;&quot;₪&quot;\ \-#,##0"/>
    <numFmt numFmtId="164" formatCode="#,##0;\-#,##0;\-"/>
    <numFmt numFmtId="165" formatCode="#,##0.00;\-#,##0.00;\-"/>
    <numFmt numFmtId="166" formatCode="_ * #,##0_ ;_ * \-#,##0_ ;_ * &quot;-&quot;??_ ;_ @_ "/>
    <numFmt numFmtId="167" formatCode="_-* #,##0_-;\-* #,##0_-;_-* &quot;-&quot;??_-;_-@"/>
  </numFmts>
  <fonts count="26" x14ac:knownFonts="1">
    <font>
      <sz val="11"/>
      <color rgb="FF000000"/>
      <name val="Arial"/>
    </font>
    <font>
      <b/>
      <sz val="11"/>
      <color rgb="FF000000"/>
      <name val="Arial"/>
    </font>
    <font>
      <b/>
      <sz val="16"/>
      <color rgb="FFC00000"/>
      <name val="Arial"/>
    </font>
    <font>
      <b/>
      <sz val="20"/>
      <color rgb="FFD1054E"/>
      <name val="Arial"/>
    </font>
    <font>
      <sz val="11"/>
      <name val="Arial"/>
    </font>
    <font>
      <b/>
      <sz val="14"/>
      <color rgb="FFD1054E"/>
      <name val="Arial"/>
    </font>
    <font>
      <b/>
      <sz val="18"/>
      <color rgb="FF000000"/>
      <name val="Arial"/>
    </font>
    <font>
      <sz val="1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D1054E"/>
      <name val="Arial"/>
    </font>
    <font>
      <b/>
      <sz val="14"/>
      <color rgb="FF000000"/>
      <name val="Arial"/>
    </font>
    <font>
      <b/>
      <sz val="10"/>
      <name val="Arial"/>
    </font>
    <font>
      <b/>
      <sz val="10"/>
      <color rgb="FFD1054E"/>
      <name val="Arial"/>
    </font>
    <font>
      <b/>
      <sz val="11"/>
      <name val="Arial"/>
    </font>
    <font>
      <b/>
      <sz val="16"/>
      <color rgb="FFD1054E"/>
      <name val="Arial"/>
    </font>
    <font>
      <sz val="1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2"/>
      <name val="Arial"/>
    </font>
    <font>
      <sz val="12"/>
      <name val="Arial"/>
    </font>
    <font>
      <b/>
      <sz val="15"/>
      <color rgb="FFD1054E"/>
      <name val="Arial"/>
    </font>
    <font>
      <b/>
      <sz val="15"/>
      <name val="Arial"/>
    </font>
    <font>
      <b/>
      <sz val="15"/>
      <color rgb="FFC00000"/>
      <name val="Arial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BEBEBE"/>
        <bgColor rgb="FFBEBEBE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rgb="FFA5A5A5"/>
        <bgColor rgb="FFA5A5A5"/>
      </patternFill>
    </fill>
    <fill>
      <patternFill patternType="solid">
        <fgColor rgb="FFB4B4B4"/>
        <bgColor rgb="FFB4B4B4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1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4" borderId="4" xfId="0" applyFont="1" applyFill="1" applyBorder="1" applyAlignment="1"/>
    <xf numFmtId="0" fontId="0" fillId="0" borderId="9" xfId="0" applyFont="1" applyBorder="1" applyAlignment="1">
      <alignment vertical="center" wrapText="1"/>
    </xf>
    <xf numFmtId="165" fontId="8" fillId="0" borderId="0" xfId="0" applyNumberFormat="1" applyFont="1" applyAlignment="1">
      <alignment vertical="center"/>
    </xf>
    <xf numFmtId="0" fontId="0" fillId="0" borderId="4" xfId="0" applyFont="1" applyBorder="1" applyAlignment="1"/>
    <xf numFmtId="165" fontId="8" fillId="0" borderId="10" xfId="0" applyNumberFormat="1" applyFont="1" applyBorder="1" applyAlignment="1">
      <alignment vertical="center"/>
    </xf>
    <xf numFmtId="0" fontId="7" fillId="0" borderId="9" xfId="0" applyFont="1" applyBorder="1" applyAlignment="1"/>
    <xf numFmtId="0" fontId="9" fillId="4" borderId="4" xfId="0" applyFont="1" applyFill="1" applyBorder="1" applyAlignment="1">
      <alignment vertical="center"/>
    </xf>
    <xf numFmtId="0" fontId="7" fillId="0" borderId="4" xfId="0" applyFont="1" applyBorder="1" applyAlignment="1">
      <alignment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11" xfId="0" applyFont="1" applyBorder="1" applyAlignment="1"/>
    <xf numFmtId="0" fontId="10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4" borderId="5" xfId="0" applyFont="1" applyFill="1" applyBorder="1"/>
    <xf numFmtId="0" fontId="7" fillId="0" borderId="4" xfId="0" applyFont="1" applyBorder="1" applyAlignment="1"/>
    <xf numFmtId="0" fontId="11" fillId="4" borderId="6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9" xfId="0" applyFont="1" applyBorder="1" applyAlignment="1"/>
    <xf numFmtId="0" fontId="11" fillId="4" borderId="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/>
    <xf numFmtId="0" fontId="9" fillId="4" borderId="15" xfId="0" applyFont="1" applyFill="1" applyBorder="1"/>
    <xf numFmtId="0" fontId="7" fillId="0" borderId="12" xfId="0" applyFont="1" applyBorder="1" applyAlignment="1"/>
    <xf numFmtId="164" fontId="9" fillId="0" borderId="11" xfId="0" applyNumberFormat="1" applyFont="1" applyBorder="1" applyAlignment="1">
      <alignment horizontal="right"/>
    </xf>
    <xf numFmtId="0" fontId="8" fillId="5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/>
    <xf numFmtId="0" fontId="7" fillId="0" borderId="0" xfId="0" applyFont="1" applyAlignment="1"/>
    <xf numFmtId="10" fontId="0" fillId="0" borderId="0" xfId="0" applyNumberFormat="1" applyFont="1"/>
    <xf numFmtId="0" fontId="10" fillId="5" borderId="16" xfId="0" applyFont="1" applyFill="1" applyBorder="1" applyAlignment="1">
      <alignment horizontal="center"/>
    </xf>
    <xf numFmtId="164" fontId="8" fillId="5" borderId="16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/>
    <xf numFmtId="0" fontId="9" fillId="4" borderId="18" xfId="0" applyFont="1" applyFill="1" applyBorder="1"/>
    <xf numFmtId="0" fontId="0" fillId="0" borderId="0" xfId="0" applyFont="1" applyAlignment="1">
      <alignment horizontal="right" vertical="center" wrapText="1"/>
    </xf>
    <xf numFmtId="0" fontId="9" fillId="4" borderId="19" xfId="0" applyFont="1" applyFill="1" applyBorder="1" applyAlignment="1">
      <alignment vertical="center"/>
    </xf>
    <xf numFmtId="9" fontId="0" fillId="0" borderId="0" xfId="0" applyNumberFormat="1" applyFont="1" applyAlignment="1">
      <alignment horizontal="right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/>
    <xf numFmtId="0" fontId="7" fillId="0" borderId="0" xfId="0" applyFont="1"/>
    <xf numFmtId="0" fontId="0" fillId="5" borderId="20" xfId="0" applyFont="1" applyFill="1" applyBorder="1" applyAlignment="1">
      <alignment horizontal="center"/>
    </xf>
    <xf numFmtId="164" fontId="8" fillId="5" borderId="21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vertical="center"/>
    </xf>
    <xf numFmtId="0" fontId="9" fillId="4" borderId="20" xfId="0" applyFont="1" applyFill="1" applyBorder="1" applyAlignment="1"/>
    <xf numFmtId="0" fontId="9" fillId="4" borderId="23" xfId="0" applyFont="1" applyFill="1" applyBorder="1"/>
    <xf numFmtId="0" fontId="12" fillId="2" borderId="24" xfId="0" applyFont="1" applyFill="1" applyBorder="1" applyAlignment="1">
      <alignment vertical="center"/>
    </xf>
    <xf numFmtId="165" fontId="12" fillId="2" borderId="24" xfId="0" applyNumberFormat="1" applyFont="1" applyFill="1" applyBorder="1" applyAlignment="1">
      <alignment vertical="center"/>
    </xf>
    <xf numFmtId="164" fontId="9" fillId="0" borderId="12" xfId="0" applyNumberFormat="1" applyFont="1" applyBorder="1" applyAlignment="1">
      <alignment horizontal="right"/>
    </xf>
    <xf numFmtId="165" fontId="12" fillId="2" borderId="2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0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0" fontId="10" fillId="0" borderId="0" xfId="0" applyFont="1" applyAlignment="1"/>
    <xf numFmtId="0" fontId="15" fillId="7" borderId="5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/>
    </xf>
    <xf numFmtId="0" fontId="16" fillId="8" borderId="29" xfId="0" applyFont="1" applyFill="1" applyBorder="1" applyAlignment="1">
      <alignment horizontal="left" vertical="center" readingOrder="1"/>
    </xf>
    <xf numFmtId="0" fontId="15" fillId="7" borderId="7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left" vertical="center" readingOrder="1"/>
    </xf>
    <xf numFmtId="0" fontId="15" fillId="7" borderId="18" xfId="0" applyFont="1" applyFill="1" applyBorder="1" applyAlignment="1">
      <alignment horizontal="center" vertical="center" wrapText="1"/>
    </xf>
    <xf numFmtId="165" fontId="16" fillId="8" borderId="30" xfId="0" applyNumberFormat="1" applyFont="1" applyFill="1" applyBorder="1" applyAlignment="1">
      <alignment horizontal="left" vertical="center" readingOrder="1"/>
    </xf>
    <xf numFmtId="0" fontId="13" fillId="3" borderId="5" xfId="0" applyFont="1" applyFill="1" applyBorder="1" applyAlignment="1"/>
    <xf numFmtId="165" fontId="16" fillId="8" borderId="31" xfId="0" applyNumberFormat="1" applyFont="1" applyFill="1" applyBorder="1" applyAlignment="1">
      <alignment horizontal="left" vertical="center" readingOrder="1"/>
    </xf>
    <xf numFmtId="0" fontId="13" fillId="3" borderId="6" xfId="0" applyFont="1" applyFill="1" applyBorder="1" applyAlignment="1"/>
    <xf numFmtId="0" fontId="0" fillId="0" borderId="8" xfId="0" applyFont="1" applyBorder="1"/>
    <xf numFmtId="0" fontId="13" fillId="3" borderId="7" xfId="0" applyFont="1" applyFill="1" applyBorder="1" applyAlignment="1"/>
    <xf numFmtId="0" fontId="0" fillId="0" borderId="10" xfId="0" applyFont="1" applyBorder="1"/>
    <xf numFmtId="2" fontId="10" fillId="6" borderId="28" xfId="0" applyNumberFormat="1" applyFont="1" applyFill="1" applyBorder="1" applyAlignment="1">
      <alignment horizontal="center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165" fontId="12" fillId="2" borderId="30" xfId="0" applyNumberFormat="1" applyFont="1" applyFill="1" applyBorder="1" applyAlignment="1">
      <alignment vertical="center"/>
    </xf>
    <xf numFmtId="165" fontId="12" fillId="2" borderId="31" xfId="0" applyNumberFormat="1" applyFont="1" applyFill="1" applyBorder="1" applyAlignment="1">
      <alignment vertical="center"/>
    </xf>
    <xf numFmtId="164" fontId="10" fillId="6" borderId="32" xfId="0" applyNumberFormat="1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164" fontId="17" fillId="0" borderId="33" xfId="0" applyNumberFormat="1" applyFont="1" applyBorder="1" applyAlignment="1">
      <alignment vertical="center"/>
    </xf>
    <xf numFmtId="0" fontId="17" fillId="0" borderId="34" xfId="0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166" fontId="0" fillId="0" borderId="8" xfId="0" applyNumberFormat="1" applyFont="1" applyBorder="1"/>
    <xf numFmtId="166" fontId="0" fillId="0" borderId="0" xfId="0" applyNumberFormat="1" applyFont="1"/>
    <xf numFmtId="0" fontId="0" fillId="0" borderId="33" xfId="0" applyFont="1" applyBorder="1"/>
    <xf numFmtId="166" fontId="0" fillId="0" borderId="10" xfId="0" applyNumberFormat="1" applyFont="1" applyBorder="1"/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6" fontId="7" fillId="0" borderId="0" xfId="0" applyNumberFormat="1" applyFont="1"/>
    <xf numFmtId="0" fontId="0" fillId="0" borderId="9" xfId="0" applyFont="1" applyBorder="1" applyAlignment="1">
      <alignment horizontal="center"/>
    </xf>
    <xf numFmtId="0" fontId="19" fillId="0" borderId="35" xfId="0" applyFont="1" applyBorder="1" applyAlignment="1"/>
    <xf numFmtId="0" fontId="19" fillId="0" borderId="35" xfId="0" applyFont="1" applyBorder="1"/>
    <xf numFmtId="5" fontId="19" fillId="0" borderId="35" xfId="0" applyNumberFormat="1" applyFont="1" applyBorder="1" applyAlignment="1">
      <alignment horizontal="right"/>
    </xf>
    <xf numFmtId="0" fontId="17" fillId="0" borderId="11" xfId="0" applyFont="1" applyBorder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2" fontId="7" fillId="0" borderId="11" xfId="0" applyNumberFormat="1" applyFont="1" applyBorder="1" applyAlignment="1">
      <alignment horizontal="center" vertical="center"/>
    </xf>
    <xf numFmtId="0" fontId="19" fillId="0" borderId="0" xfId="0" applyFont="1"/>
    <xf numFmtId="0" fontId="15" fillId="0" borderId="11" xfId="0" applyFont="1" applyBorder="1" applyAlignment="1">
      <alignment horizontal="center" vertical="center"/>
    </xf>
    <xf numFmtId="5" fontId="19" fillId="0" borderId="0" xfId="0" applyNumberFormat="1" applyFont="1" applyAlignment="1">
      <alignment horizontal="right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10" fillId="6" borderId="36" xfId="0" applyNumberFormat="1" applyFont="1" applyFill="1" applyBorder="1" applyAlignment="1">
      <alignment horizontal="center"/>
    </xf>
    <xf numFmtId="0" fontId="17" fillId="0" borderId="10" xfId="0" applyFont="1" applyBorder="1" applyAlignment="1">
      <alignment horizontal="right" vertical="center" wrapText="1"/>
    </xf>
    <xf numFmtId="0" fontId="10" fillId="6" borderId="2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165" fontId="10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11" xfId="0" applyFont="1" applyBorder="1" applyAlignment="1">
      <alignment horizontal="center"/>
    </xf>
    <xf numFmtId="0" fontId="17" fillId="9" borderId="37" xfId="0" applyFont="1" applyFill="1" applyBorder="1" applyAlignment="1">
      <alignment horizontal="center" vertical="center"/>
    </xf>
    <xf numFmtId="2" fontId="7" fillId="9" borderId="37" xfId="0" applyNumberFormat="1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vertical="center"/>
    </xf>
    <xf numFmtId="164" fontId="17" fillId="9" borderId="18" xfId="0" applyNumberFormat="1" applyFont="1" applyFill="1" applyBorder="1" applyAlignment="1">
      <alignment vertical="center"/>
    </xf>
    <xf numFmtId="0" fontId="17" fillId="9" borderId="38" xfId="0" applyFont="1" applyFill="1" applyBorder="1" applyAlignment="1">
      <alignment horizontal="right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right" vertical="center" wrapText="1"/>
    </xf>
    <xf numFmtId="2" fontId="5" fillId="10" borderId="6" xfId="0" applyNumberFormat="1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65" fontId="20" fillId="10" borderId="6" xfId="0" applyNumberFormat="1" applyFont="1" applyFill="1" applyBorder="1" applyAlignment="1">
      <alignment horizontal="right" readingOrder="1"/>
    </xf>
    <xf numFmtId="0" fontId="5" fillId="10" borderId="4" xfId="0" applyFont="1" applyFill="1" applyBorder="1" applyAlignment="1">
      <alignment horizontal="center" vertical="center" wrapText="1"/>
    </xf>
    <xf numFmtId="164" fontId="10" fillId="6" borderId="2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0" fillId="10" borderId="5" xfId="0" applyFont="1" applyFill="1" applyBorder="1" applyAlignment="1">
      <alignment horizontal="right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readingOrder="2"/>
    </xf>
    <xf numFmtId="2" fontId="20" fillId="10" borderId="6" xfId="0" applyNumberFormat="1" applyFont="1" applyFill="1" applyBorder="1" applyAlignment="1">
      <alignment horizontal="right" vertical="center" wrapText="1"/>
    </xf>
    <xf numFmtId="0" fontId="20" fillId="10" borderId="7" xfId="0" applyFont="1" applyFill="1" applyBorder="1" applyAlignment="1">
      <alignment horizontal="right" vertical="center" wrapText="1"/>
    </xf>
    <xf numFmtId="0" fontId="20" fillId="10" borderId="4" xfId="0" applyFont="1" applyFill="1" applyBorder="1" applyAlignment="1">
      <alignment horizontal="right" vertical="center" wrapText="1"/>
    </xf>
    <xf numFmtId="164" fontId="10" fillId="6" borderId="32" xfId="0" applyNumberFormat="1" applyFont="1" applyFill="1" applyBorder="1" applyAlignment="1">
      <alignment horizontal="center"/>
    </xf>
    <xf numFmtId="0" fontId="10" fillId="6" borderId="36" xfId="0" applyFont="1" applyFill="1" applyBorder="1" applyAlignment="1">
      <alignment horizontal="center"/>
    </xf>
    <xf numFmtId="0" fontId="21" fillId="9" borderId="18" xfId="0" applyFont="1" applyFill="1" applyBorder="1" applyAlignment="1">
      <alignment horizontal="right" readingOrder="2"/>
    </xf>
    <xf numFmtId="0" fontId="0" fillId="0" borderId="40" xfId="0" applyFont="1" applyBorder="1"/>
    <xf numFmtId="0" fontId="0" fillId="0" borderId="12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readingOrder="2"/>
    </xf>
    <xf numFmtId="1" fontId="7" fillId="9" borderId="37" xfId="0" applyNumberFormat="1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left" readingOrder="1"/>
    </xf>
    <xf numFmtId="0" fontId="17" fillId="9" borderId="19" xfId="0" applyFont="1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left" readingOrder="1"/>
    </xf>
    <xf numFmtId="0" fontId="17" fillId="9" borderId="23" xfId="0" applyFont="1" applyFill="1" applyBorder="1" applyAlignment="1">
      <alignment vertical="center"/>
    </xf>
    <xf numFmtId="164" fontId="17" fillId="9" borderId="23" xfId="0" applyNumberFormat="1" applyFont="1" applyFill="1" applyBorder="1" applyAlignment="1">
      <alignment vertical="center"/>
    </xf>
    <xf numFmtId="0" fontId="17" fillId="9" borderId="21" xfId="0" applyFont="1" applyFill="1" applyBorder="1" applyAlignment="1">
      <alignment horizontal="right" vertical="center" wrapText="1"/>
    </xf>
    <xf numFmtId="0" fontId="10" fillId="0" borderId="8" xfId="0" applyFont="1" applyBorder="1" applyAlignment="1">
      <alignment horizontal="left" readingOrder="1"/>
    </xf>
    <xf numFmtId="3" fontId="17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right" vertical="center" wrapText="1" readingOrder="2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left" readingOrder="1"/>
    </xf>
    <xf numFmtId="0" fontId="10" fillId="0" borderId="10" xfId="0" applyFont="1" applyBorder="1" applyAlignment="1">
      <alignment horizontal="right" readingOrder="2"/>
    </xf>
    <xf numFmtId="0" fontId="17" fillId="9" borderId="13" xfId="0" applyFont="1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right" readingOrder="2"/>
    </xf>
    <xf numFmtId="0" fontId="17" fillId="9" borderId="15" xfId="0" applyFont="1" applyFill="1" applyBorder="1" applyAlignment="1">
      <alignment vertical="center"/>
    </xf>
    <xf numFmtId="3" fontId="17" fillId="9" borderId="15" xfId="0" applyNumberFormat="1" applyFont="1" applyFill="1" applyBorder="1" applyAlignment="1">
      <alignment vertical="center"/>
    </xf>
    <xf numFmtId="0" fontId="7" fillId="9" borderId="16" xfId="0" applyFont="1" applyFill="1" applyBorder="1" applyAlignment="1">
      <alignment horizontal="right" vertical="center" wrapText="1" readingOrder="2"/>
    </xf>
    <xf numFmtId="0" fontId="10" fillId="9" borderId="17" xfId="0" applyFont="1" applyFill="1" applyBorder="1" applyAlignment="1">
      <alignment horizontal="right" readingOrder="2"/>
    </xf>
    <xf numFmtId="3" fontId="17" fillId="9" borderId="18" xfId="0" applyNumberFormat="1" applyFont="1" applyFill="1" applyBorder="1" applyAlignment="1">
      <alignment vertical="center"/>
    </xf>
    <xf numFmtId="0" fontId="7" fillId="9" borderId="38" xfId="0" applyFont="1" applyFill="1" applyBorder="1" applyAlignment="1">
      <alignment horizontal="right" vertical="center" wrapText="1" readingOrder="2"/>
    </xf>
    <xf numFmtId="2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0" fillId="0" borderId="11" xfId="0" applyFont="1" applyBorder="1"/>
    <xf numFmtId="0" fontId="9" fillId="0" borderId="0" xfId="0" applyFont="1" applyAlignment="1"/>
    <xf numFmtId="10" fontId="9" fillId="0" borderId="0" xfId="0" applyNumberFormat="1" applyFont="1"/>
    <xf numFmtId="0" fontId="10" fillId="0" borderId="10" xfId="0" applyFont="1" applyBorder="1"/>
    <xf numFmtId="0" fontId="10" fillId="9" borderId="18" xfId="0" applyFont="1" applyFill="1" applyBorder="1" applyAlignment="1">
      <alignment horizontal="right" readingOrder="2"/>
    </xf>
    <xf numFmtId="0" fontId="20" fillId="10" borderId="22" xfId="0" applyFont="1" applyFill="1" applyBorder="1" applyAlignment="1">
      <alignment horizontal="left" readingOrder="1"/>
    </xf>
    <xf numFmtId="0" fontId="20" fillId="10" borderId="24" xfId="0" applyFont="1" applyFill="1" applyBorder="1" applyAlignment="1">
      <alignment horizontal="center" readingOrder="1"/>
    </xf>
    <xf numFmtId="0" fontId="20" fillId="10" borderId="24" xfId="0" applyFont="1" applyFill="1" applyBorder="1" applyAlignment="1">
      <alignment horizontal="left" readingOrder="1"/>
    </xf>
    <xf numFmtId="0" fontId="20" fillId="10" borderId="25" xfId="0" applyFont="1" applyFill="1" applyBorder="1" applyAlignment="1">
      <alignment horizontal="left" readingOrder="1"/>
    </xf>
    <xf numFmtId="165" fontId="20" fillId="10" borderId="24" xfId="0" applyNumberFormat="1" applyFont="1" applyFill="1" applyBorder="1" applyAlignment="1">
      <alignment horizontal="right" readingOrder="1"/>
    </xf>
    <xf numFmtId="0" fontId="20" fillId="10" borderId="41" xfId="0" applyFont="1" applyFill="1" applyBorder="1" applyAlignment="1">
      <alignment horizontal="left" readingOrder="1"/>
    </xf>
    <xf numFmtId="0" fontId="0" fillId="6" borderId="36" xfId="0" applyFont="1" applyFill="1" applyBorder="1" applyAlignment="1">
      <alignment horizontal="center"/>
    </xf>
    <xf numFmtId="164" fontId="10" fillId="6" borderId="28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20" fillId="8" borderId="22" xfId="0" applyFont="1" applyFill="1" applyBorder="1" applyAlignment="1">
      <alignment horizontal="left" readingOrder="1"/>
    </xf>
    <xf numFmtId="0" fontId="20" fillId="8" borderId="24" xfId="0" applyFont="1" applyFill="1" applyBorder="1" applyAlignment="1">
      <alignment horizontal="center" readingOrder="1"/>
    </xf>
    <xf numFmtId="0" fontId="20" fillId="8" borderId="24" xfId="0" applyFont="1" applyFill="1" applyBorder="1" applyAlignment="1">
      <alignment horizontal="left" readingOrder="1"/>
    </xf>
    <xf numFmtId="0" fontId="20" fillId="8" borderId="25" xfId="0" applyFont="1" applyFill="1" applyBorder="1" applyAlignment="1">
      <alignment horizontal="left" readingOrder="1"/>
    </xf>
    <xf numFmtId="165" fontId="20" fillId="8" borderId="24" xfId="0" applyNumberFormat="1" applyFont="1" applyFill="1" applyBorder="1" applyAlignment="1">
      <alignment horizontal="right" readingOrder="1"/>
    </xf>
    <xf numFmtId="0" fontId="20" fillId="8" borderId="41" xfId="0" applyFont="1" applyFill="1" applyBorder="1" applyAlignment="1">
      <alignment horizontal="left" readingOrder="1"/>
    </xf>
    <xf numFmtId="0" fontId="20" fillId="8" borderId="22" xfId="0" applyFont="1" applyFill="1" applyBorder="1" applyAlignment="1">
      <alignment horizontal="left" vertical="center" readingOrder="1"/>
    </xf>
    <xf numFmtId="0" fontId="20" fillId="8" borderId="24" xfId="0" applyFont="1" applyFill="1" applyBorder="1" applyAlignment="1">
      <alignment horizontal="center" vertical="center" readingOrder="1"/>
    </xf>
    <xf numFmtId="0" fontId="22" fillId="8" borderId="24" xfId="0" applyFont="1" applyFill="1" applyBorder="1" applyAlignment="1">
      <alignment horizontal="left" vertical="center" readingOrder="1"/>
    </xf>
    <xf numFmtId="0" fontId="23" fillId="8" borderId="22" xfId="0" applyFont="1" applyFill="1" applyBorder="1" applyAlignment="1">
      <alignment horizontal="left" vertical="center" readingOrder="1"/>
    </xf>
    <xf numFmtId="0" fontId="23" fillId="8" borderId="24" xfId="0" applyFont="1" applyFill="1" applyBorder="1" applyAlignment="1">
      <alignment horizontal="left" vertical="center" readingOrder="1"/>
    </xf>
    <xf numFmtId="0" fontId="23" fillId="8" borderId="25" xfId="0" applyFont="1" applyFill="1" applyBorder="1" applyAlignment="1">
      <alignment horizontal="left" vertical="center" readingOrder="1"/>
    </xf>
    <xf numFmtId="165" fontId="24" fillId="8" borderId="24" xfId="0" applyNumberFormat="1" applyFont="1" applyFill="1" applyBorder="1" applyAlignment="1">
      <alignment horizontal="right" vertical="center" readingOrder="1"/>
    </xf>
    <xf numFmtId="0" fontId="20" fillId="8" borderId="24" xfId="0" applyFont="1" applyFill="1" applyBorder="1" applyAlignment="1">
      <alignment horizontal="left" vertical="center" readingOrder="1"/>
    </xf>
    <xf numFmtId="0" fontId="20" fillId="8" borderId="41" xfId="0" applyFont="1" applyFill="1" applyBorder="1" applyAlignment="1">
      <alignment horizontal="left" vertical="center" readingOrder="1"/>
    </xf>
    <xf numFmtId="0" fontId="10" fillId="9" borderId="18" xfId="0" applyFont="1" applyFill="1" applyBorder="1" applyAlignment="1">
      <alignment horizontal="left" readingOrder="1"/>
    </xf>
    <xf numFmtId="0" fontId="10" fillId="9" borderId="23" xfId="0" applyFont="1" applyFill="1" applyBorder="1" applyAlignment="1">
      <alignment horizontal="left" readingOrder="1"/>
    </xf>
    <xf numFmtId="3" fontId="17" fillId="9" borderId="23" xfId="0" applyNumberFormat="1" applyFont="1" applyFill="1" applyBorder="1" applyAlignment="1">
      <alignment vertical="center"/>
    </xf>
    <xf numFmtId="0" fontId="7" fillId="9" borderId="21" xfId="0" applyFont="1" applyFill="1" applyBorder="1" applyAlignment="1">
      <alignment horizontal="right" vertical="center" wrapText="1" readingOrder="2"/>
    </xf>
    <xf numFmtId="0" fontId="17" fillId="9" borderId="18" xfId="0" applyFont="1" applyFill="1" applyBorder="1" applyAlignment="1">
      <alignment vertical="center"/>
    </xf>
    <xf numFmtId="0" fontId="7" fillId="0" borderId="10" xfId="0" applyFont="1" applyBorder="1"/>
    <xf numFmtId="0" fontId="17" fillId="9" borderId="23" xfId="0" applyFont="1" applyFill="1" applyBorder="1" applyAlignment="1">
      <alignment vertical="center"/>
    </xf>
    <xf numFmtId="0" fontId="10" fillId="9" borderId="18" xfId="0" applyFont="1" applyFill="1" applyBorder="1" applyAlignment="1"/>
    <xf numFmtId="0" fontId="10" fillId="0" borderId="33" xfId="0" applyFont="1" applyBorder="1" applyAlignment="1">
      <alignment horizontal="left" readingOrder="1"/>
    </xf>
    <xf numFmtId="3" fontId="1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horizontal="right" vertical="center" wrapText="1" readingOrder="2"/>
    </xf>
    <xf numFmtId="0" fontId="7" fillId="0" borderId="0" xfId="0" applyFont="1" applyAlignment="1">
      <alignment horizontal="right" vertical="center" wrapText="1" readingOrder="2"/>
    </xf>
    <xf numFmtId="1" fontId="7" fillId="0" borderId="9" xfId="0" applyNumberFormat="1" applyFont="1" applyBorder="1" applyAlignment="1">
      <alignment horizontal="center" vertical="center"/>
    </xf>
    <xf numFmtId="0" fontId="10" fillId="0" borderId="33" xfId="0" applyFont="1" applyBorder="1" applyAlignment="1"/>
    <xf numFmtId="0" fontId="17" fillId="0" borderId="33" xfId="0" applyFont="1" applyBorder="1" applyAlignment="1">
      <alignment vertical="center"/>
    </xf>
    <xf numFmtId="0" fontId="21" fillId="9" borderId="17" xfId="0" applyFont="1" applyFill="1" applyBorder="1" applyAlignment="1">
      <alignment horizontal="right" vertical="center" readingOrder="1"/>
    </xf>
    <xf numFmtId="0" fontId="21" fillId="0" borderId="8" xfId="0" applyFont="1" applyBorder="1" applyAlignment="1">
      <alignment horizontal="right" vertical="center" readingOrder="1"/>
    </xf>
    <xf numFmtId="0" fontId="21" fillId="9" borderId="17" xfId="0" applyFont="1" applyFill="1" applyBorder="1" applyAlignment="1">
      <alignment horizontal="left" vertical="center" readingOrder="1"/>
    </xf>
    <xf numFmtId="2" fontId="7" fillId="9" borderId="19" xfId="0" applyNumberFormat="1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left" vertical="center" readingOrder="1"/>
    </xf>
    <xf numFmtId="167" fontId="7" fillId="0" borderId="0" xfId="0" applyNumberFormat="1" applyFont="1"/>
    <xf numFmtId="0" fontId="17" fillId="0" borderId="12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67" fontId="21" fillId="0" borderId="2" xfId="0" applyNumberFormat="1" applyFont="1" applyBorder="1" applyAlignment="1">
      <alignment horizontal="left" readingOrder="1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right" vertical="center" wrapText="1"/>
    </xf>
    <xf numFmtId="0" fontId="7" fillId="0" borderId="1" xfId="0" applyFont="1" applyBorder="1" applyAlignment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0" fillId="0" borderId="3" xfId="0" applyNumberFormat="1" applyFont="1" applyBorder="1"/>
    <xf numFmtId="166" fontId="0" fillId="0" borderId="4" xfId="0" applyNumberFormat="1" applyFont="1" applyBorder="1"/>
    <xf numFmtId="0" fontId="25" fillId="6" borderId="28" xfId="0" applyFont="1" applyFill="1" applyBorder="1" applyAlignment="1">
      <alignment horizontal="center"/>
    </xf>
    <xf numFmtId="0" fontId="10" fillId="0" borderId="0" xfId="0" applyFont="1" applyAlignment="1">
      <alignment horizontal="right" readingOrder="1"/>
    </xf>
    <xf numFmtId="0" fontId="25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39" xfId="0" applyFont="1" applyBorder="1"/>
    <xf numFmtId="0" fontId="5" fillId="0" borderId="42" xfId="0" applyFont="1" applyBorder="1" applyAlignment="1">
      <alignment horizontal="center" vertical="center" wrapText="1"/>
    </xf>
    <xf numFmtId="0" fontId="4" fillId="0" borderId="43" xfId="0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 patternType="solid">
          <fgColor rgb="FFE6E6E6"/>
          <bgColor rgb="FFE6E6E6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E6E6E6"/>
          <bgColor rgb="FFE6E6E6"/>
        </patternFill>
      </fill>
    </dxf>
    <dxf>
      <font>
        <color rgb="FFF84E4E"/>
      </font>
      <fill>
        <patternFill patternType="none"/>
      </fill>
    </dxf>
    <dxf>
      <font>
        <b/>
        <color rgb="FFF84E4E"/>
      </font>
      <fill>
        <patternFill patternType="none"/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E6E6E6"/>
          <bgColor rgb="FFE6E6E6"/>
        </patternFill>
      </fill>
    </dxf>
    <dxf>
      <fill>
        <patternFill patternType="solid">
          <fgColor rgb="FFE6E6E6"/>
          <bgColor rgb="FFE6E6E6"/>
        </patternFill>
      </fill>
    </dxf>
    <dxf>
      <font>
        <color rgb="FFF84E4E"/>
      </font>
      <fill>
        <patternFill patternType="none"/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מק&quot;ט-style" pivot="0" count="3" xr9:uid="{00000000-0011-0000-FFFF-FFFF00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7105650" cy="10810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0</xdr:row>
      <xdr:rowOff>0</xdr:rowOff>
    </xdr:from>
    <xdr:ext cx="12058650" cy="1081087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:I170">
  <tableColumns count="8">
    <tableColumn id="1" xr3:uid="{00000000-0010-0000-0000-000001000000}" name="סוגה"/>
    <tableColumn id="2" xr3:uid="{00000000-0010-0000-0000-000002000000}" name="קידומת"/>
    <tableColumn id="3" xr3:uid="{00000000-0010-0000-0000-000003000000}" name="מאפיין יחידת מידה"/>
    <tableColumn id="4" xr3:uid="{00000000-0010-0000-0000-000004000000}" name="קידומת2"/>
    <tableColumn id="5" xr3:uid="{00000000-0010-0000-0000-000005000000}" name="קבוצת הוצאות"/>
    <tableColumn id="6" xr3:uid="{00000000-0010-0000-0000-000006000000}" name="קידומת3"/>
    <tableColumn id="7" xr3:uid="{00000000-0010-0000-0000-000007000000}" name="הוצאה"/>
    <tableColumn id="8" xr3:uid="{00000000-0010-0000-0000-000008000000}" name="קידומת4"/>
  </tableColumns>
  <tableStyleInfo name="מק&quot;ט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1000"/>
  <sheetViews>
    <sheetView rightToLeft="1" zoomScale="52" workbookViewId="0"/>
  </sheetViews>
  <sheetFormatPr defaultColWidth="12.625" defaultRowHeight="15" customHeight="1" x14ac:dyDescent="0.2"/>
  <cols>
    <col min="1" max="11" width="8.625" customWidth="1"/>
    <col min="12" max="26" width="15.125" customWidth="1"/>
  </cols>
  <sheetData>
    <row r="1" spans="1:1" ht="14.25" customHeight="1" x14ac:dyDescent="0.2">
      <c r="A1" t="s">
        <v>0</v>
      </c>
    </row>
    <row r="2" spans="1:1" ht="14.25" customHeight="1" x14ac:dyDescent="0.2"/>
    <row r="3" spans="1:1" ht="14.25" customHeight="1" x14ac:dyDescent="0.2"/>
    <row r="4" spans="1:1" ht="14.25" customHeight="1" x14ac:dyDescent="0.2"/>
    <row r="5" spans="1:1" ht="14.25" customHeight="1" x14ac:dyDescent="0.2"/>
    <row r="6" spans="1:1" ht="14.25" customHeight="1" x14ac:dyDescent="0.2"/>
    <row r="7" spans="1:1" ht="14.25" customHeight="1" x14ac:dyDescent="0.2"/>
    <row r="8" spans="1:1" ht="14.25" customHeight="1" x14ac:dyDescent="0.2"/>
    <row r="9" spans="1:1" ht="14.25" customHeight="1" x14ac:dyDescent="0.2"/>
    <row r="10" spans="1:1" ht="14.25" customHeight="1" x14ac:dyDescent="0.2"/>
    <row r="11" spans="1:1" ht="14.25" customHeight="1" x14ac:dyDescent="0.2"/>
    <row r="12" spans="1:1" ht="14.25" customHeight="1" x14ac:dyDescent="0.2"/>
    <row r="13" spans="1:1" ht="14.25" customHeight="1" x14ac:dyDescent="0.2"/>
    <row r="14" spans="1:1" ht="14.25" customHeight="1" x14ac:dyDescent="0.2"/>
    <row r="15" spans="1:1" ht="14.25" customHeight="1" x14ac:dyDescent="0.2"/>
    <row r="16" spans="1: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Y981"/>
  <sheetViews>
    <sheetView rightToLeft="1" tabSelected="1" zoomScale="70" zoomScaleNormal="70" workbookViewId="0">
      <pane xSplit="1" ySplit="16" topLeftCell="B39" activePane="bottomRight" state="frozen"/>
      <selection pane="topRight" activeCell="B1" sqref="B1"/>
      <selection pane="bottomLeft" activeCell="A17" sqref="A17"/>
      <selection pane="bottomRight" activeCell="C42" sqref="C42"/>
    </sheetView>
  </sheetViews>
  <sheetFormatPr defaultColWidth="12.625" defaultRowHeight="15" customHeight="1" x14ac:dyDescent="0.2"/>
  <cols>
    <col min="1" max="1" width="14.875" customWidth="1"/>
    <col min="2" max="2" width="12.875" customWidth="1"/>
    <col min="3" max="3" width="35.75" customWidth="1"/>
    <col min="4" max="5" width="12.625" customWidth="1"/>
    <col min="6" max="6" width="15" customWidth="1"/>
    <col min="7" max="7" width="12.625" customWidth="1"/>
    <col min="8" max="8" width="19.875" customWidth="1"/>
    <col min="9" max="9" width="26.25" customWidth="1"/>
    <col min="10" max="10" width="27.375" customWidth="1"/>
    <col min="11" max="11" width="33" customWidth="1"/>
    <col min="12" max="13" width="9" hidden="1" customWidth="1"/>
    <col min="14" max="14" width="12.375" customWidth="1"/>
    <col min="15" max="15" width="10.875" customWidth="1"/>
    <col min="16" max="25" width="8.625" customWidth="1"/>
    <col min="26" max="26" width="15.125" customWidth="1"/>
  </cols>
  <sheetData>
    <row r="1" spans="1:25" ht="15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1"/>
    </row>
    <row r="2" spans="1:25" ht="25.5" customHeight="1" x14ac:dyDescent="0.3">
      <c r="A2" s="1"/>
      <c r="B2" s="2"/>
      <c r="C2" s="4" t="s">
        <v>1</v>
      </c>
      <c r="D2" s="262"/>
      <c r="E2" s="263"/>
      <c r="F2" s="263"/>
      <c r="G2" s="263"/>
      <c r="H2" s="263"/>
      <c r="I2" s="264"/>
      <c r="J2" s="1"/>
      <c r="K2" s="5" t="s">
        <v>2</v>
      </c>
      <c r="L2" s="1"/>
      <c r="M2" s="1"/>
      <c r="N2" s="1"/>
      <c r="O2" s="1"/>
    </row>
    <row r="3" spans="1:25" ht="25.5" customHeight="1" x14ac:dyDescent="0.3">
      <c r="A3" s="1"/>
      <c r="B3" s="2"/>
      <c r="C3" s="4" t="s">
        <v>3</v>
      </c>
      <c r="D3" s="262"/>
      <c r="E3" s="263"/>
      <c r="F3" s="263"/>
      <c r="G3" s="263"/>
      <c r="H3" s="263"/>
      <c r="I3" s="264"/>
      <c r="J3" s="1"/>
      <c r="K3" s="9"/>
      <c r="L3" s="1">
        <f>IF(COUNTIF(N17:N59,"לא"),-1,1)</f>
        <v>1</v>
      </c>
      <c r="M3" s="11" t="s">
        <v>7</v>
      </c>
      <c r="N3" s="1"/>
      <c r="O3" s="1"/>
    </row>
    <row r="4" spans="1:25" ht="36.7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4"/>
      <c r="L4" s="1">
        <f>IF(AND(NOT(ISBLANK(D7)),NOT(ISBLANK(E9)),NOT(ISBLANK(E10)),NOT(ISBLANK(D10))),1,-1)</f>
        <v>-1</v>
      </c>
      <c r="M4" s="11" t="s">
        <v>11</v>
      </c>
      <c r="N4" s="1"/>
      <c r="O4" s="1"/>
    </row>
    <row r="5" spans="1:25" ht="15.75" customHeight="1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3"/>
      <c r="L5" s="1"/>
      <c r="M5" s="1"/>
      <c r="N5" s="1"/>
      <c r="O5" s="1"/>
    </row>
    <row r="6" spans="1:25" ht="18.75" customHeight="1" x14ac:dyDescent="0.2">
      <c r="A6" s="1"/>
      <c r="B6" s="2"/>
      <c r="C6" s="265" t="s">
        <v>12</v>
      </c>
      <c r="D6" s="263"/>
      <c r="E6" s="264"/>
      <c r="F6" s="1"/>
      <c r="G6" s="265" t="s">
        <v>14</v>
      </c>
      <c r="H6" s="263"/>
      <c r="I6" s="264"/>
      <c r="J6" s="1"/>
      <c r="K6" s="1"/>
      <c r="L6" s="1"/>
      <c r="M6" s="1"/>
      <c r="N6" s="1"/>
      <c r="O6" s="1"/>
    </row>
    <row r="7" spans="1:25" ht="18.75" customHeight="1" x14ac:dyDescent="0.25">
      <c r="A7" s="1"/>
      <c r="B7" s="2"/>
      <c r="C7" s="20" t="s">
        <v>16</v>
      </c>
      <c r="D7" s="266"/>
      <c r="E7" s="264"/>
      <c r="F7" s="1"/>
      <c r="G7" s="28"/>
      <c r="H7" s="29"/>
      <c r="I7" s="32" t="s">
        <v>5</v>
      </c>
      <c r="J7" s="1"/>
      <c r="K7" s="1"/>
      <c r="L7" s="1"/>
      <c r="M7" s="1"/>
      <c r="N7" s="1"/>
      <c r="O7" s="1"/>
    </row>
    <row r="8" spans="1:25" ht="16.5" customHeight="1" thickBot="1" x14ac:dyDescent="0.3">
      <c r="A8" s="1"/>
      <c r="B8" s="2"/>
      <c r="C8" s="34"/>
      <c r="D8" s="36" t="s">
        <v>33</v>
      </c>
      <c r="E8" s="40" t="s">
        <v>35</v>
      </c>
      <c r="F8" s="1"/>
      <c r="G8" s="42" t="s">
        <v>37</v>
      </c>
      <c r="H8" s="43"/>
      <c r="I8" s="45"/>
      <c r="J8" s="1"/>
      <c r="K8" s="1"/>
      <c r="L8" s="1"/>
      <c r="M8" s="1"/>
      <c r="N8" s="1"/>
      <c r="O8" s="1"/>
    </row>
    <row r="9" spans="1:25" ht="15.75" customHeight="1" thickBot="1" x14ac:dyDescent="0.3">
      <c r="A9" s="1"/>
      <c r="B9" s="2"/>
      <c r="C9" s="47" t="s">
        <v>40</v>
      </c>
      <c r="D9" s="60"/>
      <c r="E9" s="50"/>
      <c r="F9" s="1"/>
      <c r="G9" s="52" t="s">
        <v>45</v>
      </c>
      <c r="H9" s="53"/>
      <c r="I9" s="45"/>
      <c r="J9" s="1"/>
      <c r="K9" s="1"/>
      <c r="L9" s="1"/>
      <c r="M9" s="1"/>
      <c r="N9" s="1"/>
      <c r="O9" s="1"/>
    </row>
    <row r="10" spans="1:25" ht="16.5" customHeight="1" thickBot="1" x14ac:dyDescent="0.3">
      <c r="A10" s="1"/>
      <c r="B10" s="2"/>
      <c r="C10" s="58" t="s">
        <v>49</v>
      </c>
      <c r="D10" s="60"/>
      <c r="E10" s="62"/>
      <c r="F10" s="1"/>
      <c r="G10" s="52" t="s">
        <v>61</v>
      </c>
      <c r="H10" s="53"/>
      <c r="I10" s="45"/>
      <c r="J10" s="1"/>
      <c r="K10" s="1"/>
      <c r="L10" s="1"/>
      <c r="M10" s="1"/>
      <c r="N10" s="1"/>
      <c r="O10" s="1"/>
    </row>
    <row r="11" spans="1:25" ht="15.75" customHeight="1" x14ac:dyDescent="0.25">
      <c r="A11" s="1"/>
      <c r="B11" s="2"/>
      <c r="C11" s="1"/>
      <c r="D11" s="1"/>
      <c r="E11" s="1"/>
      <c r="F11" s="1"/>
      <c r="G11" s="52" t="s">
        <v>64</v>
      </c>
      <c r="H11" s="53"/>
      <c r="I11" s="45"/>
      <c r="J11" s="1"/>
      <c r="K11" s="1"/>
      <c r="L11" s="1"/>
      <c r="M11" s="1"/>
      <c r="N11" s="1"/>
      <c r="O11" s="1"/>
    </row>
    <row r="12" spans="1:25" ht="15.75" customHeight="1" x14ac:dyDescent="0.25">
      <c r="A12" s="1"/>
      <c r="B12" s="2"/>
      <c r="C12" s="1"/>
      <c r="D12" s="1"/>
      <c r="E12" s="1"/>
      <c r="F12" s="1"/>
      <c r="G12" s="52" t="s">
        <v>67</v>
      </c>
      <c r="H12" s="53"/>
      <c r="I12" s="45"/>
      <c r="J12" s="1"/>
      <c r="K12" s="1"/>
      <c r="L12" s="1"/>
      <c r="M12" s="1"/>
      <c r="N12" s="1"/>
      <c r="O12" s="1"/>
    </row>
    <row r="13" spans="1:25" ht="16.5" customHeight="1" x14ac:dyDescent="0.25">
      <c r="A13" s="1"/>
      <c r="B13" s="2"/>
      <c r="C13" s="1"/>
      <c r="D13" s="1"/>
      <c r="E13" s="1"/>
      <c r="F13" s="1"/>
      <c r="G13" s="64" t="s">
        <v>74</v>
      </c>
      <c r="H13" s="65"/>
      <c r="I13" s="68"/>
      <c r="J13" s="1"/>
      <c r="K13" s="3"/>
      <c r="L13" s="1"/>
      <c r="M13" s="1"/>
      <c r="N13" s="1"/>
      <c r="O13" s="1"/>
    </row>
    <row r="14" spans="1:25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3"/>
      <c r="L14" s="1"/>
      <c r="M14" s="1"/>
      <c r="N14" s="1"/>
      <c r="O14" s="1"/>
    </row>
    <row r="15" spans="1:25" ht="15.75" customHeight="1" thickBot="1" x14ac:dyDescent="0.3">
      <c r="A15" s="1"/>
      <c r="B15" s="2"/>
      <c r="C15" s="1"/>
      <c r="D15" s="1"/>
      <c r="E15" s="1"/>
      <c r="F15" s="1"/>
      <c r="G15" s="1"/>
      <c r="H15" s="1"/>
      <c r="I15" s="1"/>
      <c r="J15" s="1"/>
      <c r="K15" s="3"/>
      <c r="L15" s="1"/>
      <c r="M15" s="1"/>
      <c r="N15" s="1"/>
      <c r="O15" s="1"/>
    </row>
    <row r="16" spans="1:25" ht="41.25" customHeight="1" thickBot="1" x14ac:dyDescent="0.25">
      <c r="A16" s="70"/>
      <c r="B16" s="8" t="s">
        <v>4</v>
      </c>
      <c r="C16" s="8" t="s">
        <v>75</v>
      </c>
      <c r="D16" s="8" t="s">
        <v>76</v>
      </c>
      <c r="E16" s="8" t="s">
        <v>33</v>
      </c>
      <c r="F16" s="8" t="s">
        <v>77</v>
      </c>
      <c r="G16" s="8" t="s">
        <v>78</v>
      </c>
      <c r="H16" s="8" t="s">
        <v>79</v>
      </c>
      <c r="I16" s="8" t="s">
        <v>6</v>
      </c>
      <c r="J16" s="8" t="s">
        <v>80</v>
      </c>
      <c r="K16" s="8" t="s">
        <v>81</v>
      </c>
      <c r="L16" s="72" t="s">
        <v>82</v>
      </c>
      <c r="M16" s="72" t="s">
        <v>82</v>
      </c>
      <c r="N16" s="73" t="s">
        <v>83</v>
      </c>
      <c r="O16" s="74" t="s">
        <v>83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1:15" ht="15.75" customHeight="1" x14ac:dyDescent="0.25">
      <c r="A17" s="267" t="s">
        <v>85</v>
      </c>
      <c r="B17" s="2" t="str">
        <f ca="1">IFERROR(VLOOKUP(E17,OFFSET(בקרה!$C$2,VLOOKUP(C17,בקרה!G:M,7,FALSE),0):OFFSET(בקרה!$D$6,VLOOKUP(C17,בקרה!G:M,7,FALSE),0),2,FALSE),"")</f>
        <v/>
      </c>
      <c r="C17" s="78" t="s">
        <v>23</v>
      </c>
      <c r="D17" s="129"/>
      <c r="E17" s="259"/>
      <c r="F17" s="94"/>
      <c r="G17" s="100"/>
      <c r="H17" s="133"/>
      <c r="I17" s="133" t="str">
        <f t="shared" ref="I17:I20" si="0">IFERROR(H17/$D$7,"")</f>
        <v/>
      </c>
      <c r="J17" s="1"/>
      <c r="K17" s="3"/>
      <c r="L17" s="1" t="b">
        <f t="shared" ref="L17:L19" si="1">AND(OR(ISBLANK(D17),D17=0),ISBLANK(E17),OR(ISBLANK(F17),F17=0),OR(ISBLANK(G17),G17=0))</f>
        <v>1</v>
      </c>
      <c r="M17" s="1" t="b">
        <f t="shared" ref="M17:M19" si="2">AND(D17&gt;0,E17&gt;0,F17&gt;0,G17&gt;0)</f>
        <v>0</v>
      </c>
      <c r="N17" s="1"/>
      <c r="O17" s="136"/>
    </row>
    <row r="18" spans="1:15" ht="15.75" customHeight="1" x14ac:dyDescent="0.25">
      <c r="A18" s="274"/>
      <c r="B18" s="2" t="str">
        <f ca="1">IFERROR(VLOOKUP(E18,OFFSET(בקרה!$C$2,VLOOKUP(C18,בקרה!G:M,7,FALSE),0):OFFSET(בקרה!$D$6,VLOOKUP(C18,בקרה!G:M,7,FALSE),0),2,FALSE),"")</f>
        <v/>
      </c>
      <c r="C18" s="78" t="s">
        <v>123</v>
      </c>
      <c r="D18" s="129"/>
      <c r="E18" s="80"/>
      <c r="F18" s="94"/>
      <c r="G18" s="100"/>
      <c r="H18" s="133"/>
      <c r="I18" s="133" t="str">
        <f t="shared" si="0"/>
        <v/>
      </c>
      <c r="J18" s="1"/>
      <c r="K18" s="3"/>
      <c r="L18" s="1" t="b">
        <f t="shared" si="1"/>
        <v>1</v>
      </c>
      <c r="M18" s="1" t="b">
        <f t="shared" si="2"/>
        <v>0</v>
      </c>
      <c r="N18" s="1"/>
      <c r="O18" s="136"/>
    </row>
    <row r="19" spans="1:15" ht="15.75" customHeight="1" x14ac:dyDescent="0.25">
      <c r="A19" s="274"/>
      <c r="B19" s="2" t="str">
        <f ca="1">IFERROR(VLOOKUP(E19,OFFSET(בקרה!$C$2,VLOOKUP(C19,בקרה!G:M,7,FALSE),0):OFFSET(בקרה!$D$6,VLOOKUP(C19,בקרה!G:M,7,FALSE),0),2,FALSE),"")</f>
        <v/>
      </c>
      <c r="C19" s="78" t="s">
        <v>127</v>
      </c>
      <c r="D19" s="129"/>
      <c r="E19" s="131"/>
      <c r="F19" s="94"/>
      <c r="G19" s="100"/>
      <c r="H19" s="133"/>
      <c r="I19" s="133" t="str">
        <f t="shared" si="0"/>
        <v/>
      </c>
      <c r="J19" s="1"/>
      <c r="K19" s="3"/>
      <c r="L19" s="1" t="b">
        <f t="shared" si="1"/>
        <v>1</v>
      </c>
      <c r="M19" s="1" t="b">
        <f t="shared" si="2"/>
        <v>0</v>
      </c>
      <c r="N19" s="1"/>
      <c r="O19" s="136"/>
    </row>
    <row r="20" spans="1:15" ht="16.5" customHeight="1" thickBot="1" x14ac:dyDescent="0.3">
      <c r="A20" s="275"/>
      <c r="B20" s="2" t="str">
        <f ca="1">IFERROR(VLOOKUP(E20,OFFSET(בקרה!$C$2,VLOOKUP(C20,בקרה!G:M,7,FALSE),0):OFFSET(בקרה!$D$6,VLOOKUP(C20,בקרה!G:M,7,FALSE),0),2,FALSE),"")</f>
        <v/>
      </c>
      <c r="C20" s="78" t="s">
        <v>20</v>
      </c>
      <c r="D20" s="129"/>
      <c r="E20" s="80"/>
      <c r="F20" s="94"/>
      <c r="G20" s="100"/>
      <c r="H20" s="133"/>
      <c r="I20" s="133" t="str">
        <f t="shared" si="0"/>
        <v/>
      </c>
      <c r="J20" s="1"/>
      <c r="K20" s="3"/>
      <c r="L20" s="1" t="b">
        <f t="shared" ref="L20" si="3">AND(ISBLANK(E20),OR(ISBLANK(F20),F20=0),OR(ISBLANK(G20),G20=0))</f>
        <v>1</v>
      </c>
      <c r="M20" s="1" t="b">
        <f t="shared" ref="M20" si="4">AND(E20&gt;0,F20&gt;0,G20&gt;0)</f>
        <v>0</v>
      </c>
      <c r="N20" s="1"/>
      <c r="O20" s="136"/>
    </row>
    <row r="21" spans="1:15" ht="18.75" customHeight="1" thickBot="1" x14ac:dyDescent="0.3">
      <c r="A21" s="143"/>
      <c r="B21" s="144"/>
      <c r="C21" s="145" t="s">
        <v>385</v>
      </c>
      <c r="D21" s="143"/>
      <c r="E21" s="144"/>
      <c r="F21" s="146"/>
      <c r="G21" s="147"/>
      <c r="H21" s="148"/>
      <c r="I21" s="148"/>
      <c r="J21" s="144"/>
      <c r="K21" s="144"/>
      <c r="L21" s="144"/>
      <c r="M21" s="144"/>
      <c r="N21" s="144"/>
      <c r="O21" s="149"/>
    </row>
    <row r="22" spans="1:15" ht="18" customHeight="1" x14ac:dyDescent="0.25">
      <c r="A22" s="77" t="s">
        <v>399</v>
      </c>
      <c r="B22" s="2" t="str">
        <f ca="1">IFERROR(VLOOKUP(E22,OFFSET(בקרה!$C$2,VLOOKUP(C22,בקרה!G:M,7,FALSE),0):OFFSET(בקרה!$D$6,VLOOKUP(C22,בקרה!G:M,7,FALSE),0),2,FALSE),"")</f>
        <v/>
      </c>
      <c r="C22" s="261" t="s">
        <v>430</v>
      </c>
      <c r="D22" s="150"/>
      <c r="E22" s="131"/>
      <c r="F22" s="94"/>
      <c r="G22" s="100"/>
      <c r="H22" s="133"/>
      <c r="I22" s="133" t="str">
        <f>IFERROR(H22/$D$7,"")</f>
        <v/>
      </c>
      <c r="J22" s="110"/>
      <c r="K22" s="3"/>
      <c r="L22" s="110" t="b">
        <f>AND(OR(ISBLANK(D22),D22=0),ISBLANK(E22),OR(ISBLANK(F22),F22=0),OR(ISBLANK(G22),G22=0))</f>
        <v>1</v>
      </c>
      <c r="M22" s="110" t="b">
        <f>AND(D22&gt;0,E22&gt;0,F22&gt;0,G22&gt;0)</f>
        <v>0</v>
      </c>
      <c r="N22" s="110"/>
      <c r="O22" s="115"/>
    </row>
    <row r="23" spans="1:15" ht="16.5" customHeight="1" x14ac:dyDescent="0.25">
      <c r="A23" s="152"/>
      <c r="B23" s="153"/>
      <c r="C23" s="145" t="s">
        <v>416</v>
      </c>
      <c r="D23" s="152"/>
      <c r="E23" s="154"/>
      <c r="F23" s="156"/>
      <c r="G23" s="157"/>
      <c r="H23" s="148"/>
      <c r="I23" s="148"/>
      <c r="J23" s="154"/>
      <c r="K23" s="154"/>
      <c r="L23" s="154"/>
      <c r="M23" s="154"/>
      <c r="N23" s="154"/>
      <c r="O23" s="158"/>
    </row>
    <row r="24" spans="1:15" ht="15.75" x14ac:dyDescent="0.25">
      <c r="A24" s="267" t="s">
        <v>417</v>
      </c>
      <c r="B24" s="2" t="str">
        <f ca="1">IFERROR(VLOOKUP(E24,OFFSET(בקרה!$C$2,VLOOKUP(C24,בקרה!G:M,7,FALSE),0):OFFSET(בקרה!$D$6,VLOOKUP(C24,בקרה!G:M,7,FALSE),0),2,FALSE),"")</f>
        <v/>
      </c>
      <c r="C24" s="78" t="s">
        <v>172</v>
      </c>
      <c r="D24" s="129"/>
      <c r="E24" s="131"/>
      <c r="F24" s="94"/>
      <c r="G24" s="159"/>
      <c r="H24" s="133"/>
      <c r="I24" s="133" t="str">
        <f t="shared" ref="I24:I28" si="5">IFERROR(H24/$D$7,"")</f>
        <v/>
      </c>
      <c r="J24" s="1"/>
      <c r="K24" s="3"/>
      <c r="L24" s="1" t="b">
        <f t="shared" ref="L24:L27" si="6">AND(OR(ISBLANK(D24),D24=0),ISBLANK(E24),OR(ISBLANK(F24),F24=0),OR(ISBLANK(G24),G24=0))</f>
        <v>1</v>
      </c>
      <c r="M24" s="1" t="b">
        <f t="shared" ref="M24:M27" si="7">AND(D24&gt;0,E24&gt;0,F24&gt;0,G24&gt;0)</f>
        <v>0</v>
      </c>
      <c r="N24" s="1"/>
      <c r="O24" s="136"/>
    </row>
    <row r="25" spans="1:15" ht="15.75" x14ac:dyDescent="0.25">
      <c r="A25" s="268"/>
      <c r="B25" s="2" t="str">
        <f ca="1">IFERROR(VLOOKUP(E25,OFFSET(בקרה!$C$2,VLOOKUP(C25,בקרה!G:M,7,FALSE),0):OFFSET(בקרה!$D$6,VLOOKUP(C25,בקרה!G:M,7,FALSE),0),2,FALSE),"")</f>
        <v/>
      </c>
      <c r="C25" s="78" t="s">
        <v>174</v>
      </c>
      <c r="D25" s="129"/>
      <c r="E25" s="131"/>
      <c r="F25" s="94"/>
      <c r="G25" s="159"/>
      <c r="H25" s="133"/>
      <c r="I25" s="133" t="str">
        <f t="shared" si="5"/>
        <v/>
      </c>
      <c r="J25" s="1"/>
      <c r="K25" s="3"/>
      <c r="L25" s="1" t="b">
        <f t="shared" si="6"/>
        <v>1</v>
      </c>
      <c r="M25" s="1" t="b">
        <f t="shared" si="7"/>
        <v>0</v>
      </c>
      <c r="N25" s="1"/>
      <c r="O25" s="136"/>
    </row>
    <row r="26" spans="1:15" ht="15.75" x14ac:dyDescent="0.25">
      <c r="A26" s="268"/>
      <c r="B26" s="2" t="str">
        <f ca="1">IFERROR(VLOOKUP(E26,OFFSET(בקרה!$C$2,VLOOKUP(C26,בקרה!G:M,7,FALSE),0):OFFSET(בקרה!$D$6,VLOOKUP(C26,בקרה!G:M,7,FALSE),0),2,FALSE),"")</f>
        <v/>
      </c>
      <c r="C26" s="78" t="s">
        <v>176</v>
      </c>
      <c r="D26" s="129"/>
      <c r="E26" s="131"/>
      <c r="F26" s="94"/>
      <c r="G26" s="159"/>
      <c r="H26" s="133"/>
      <c r="I26" s="133" t="str">
        <f t="shared" si="5"/>
        <v/>
      </c>
      <c r="J26" s="1"/>
      <c r="K26" s="3"/>
      <c r="L26" s="1" t="b">
        <f t="shared" si="6"/>
        <v>1</v>
      </c>
      <c r="M26" s="1" t="b">
        <f t="shared" si="7"/>
        <v>0</v>
      </c>
      <c r="N26" s="1"/>
      <c r="O26" s="136"/>
    </row>
    <row r="27" spans="1:15" ht="15.75" x14ac:dyDescent="0.25">
      <c r="A27" s="268"/>
      <c r="B27" s="2" t="str">
        <f ca="1">IFERROR(VLOOKUP(E27,OFFSET(בקרה!$C$2,VLOOKUP(C27,בקרה!G:M,7,FALSE),0):OFFSET(בקרה!$D$6,VLOOKUP(C27,בקרה!G:M,7,FALSE),0),2,FALSE),"")</f>
        <v/>
      </c>
      <c r="C27" s="78" t="s">
        <v>178</v>
      </c>
      <c r="D27" s="160"/>
      <c r="E27" s="80"/>
      <c r="F27" s="94"/>
      <c r="G27" s="100"/>
      <c r="H27" s="133"/>
      <c r="I27" s="133" t="str">
        <f t="shared" si="5"/>
        <v/>
      </c>
      <c r="J27" s="1"/>
      <c r="K27" s="3"/>
      <c r="L27" s="1" t="b">
        <f t="shared" si="6"/>
        <v>1</v>
      </c>
      <c r="M27" s="1" t="b">
        <f t="shared" si="7"/>
        <v>0</v>
      </c>
      <c r="N27" s="1"/>
      <c r="O27" s="136"/>
    </row>
    <row r="28" spans="1:15" ht="16.5" thickBot="1" x14ac:dyDescent="0.3">
      <c r="A28" s="269"/>
      <c r="B28" s="2" t="str">
        <f ca="1">IFERROR(VLOOKUP(E28,OFFSET(בקרה!$C$2,VLOOKUP(C28,בקרה!G:M,7,FALSE),0):OFFSET(בקרה!$D$6,VLOOKUP(C28,בקרה!G:M,7,FALSE),0),2,FALSE),"")</f>
        <v/>
      </c>
      <c r="C28" s="78" t="s">
        <v>180</v>
      </c>
      <c r="D28" s="129"/>
      <c r="E28" s="80"/>
      <c r="F28" s="94"/>
      <c r="G28" s="100"/>
      <c r="H28" s="133"/>
      <c r="I28" s="133" t="str">
        <f t="shared" si="5"/>
        <v/>
      </c>
      <c r="J28" s="1"/>
      <c r="K28" s="3"/>
      <c r="L28" s="162" t="b">
        <f t="shared" ref="L28" si="8">AND(ISBLANK(E28),OR(ISBLANK(F28),F28=0),OR(ISBLANK(G28),G28=0))</f>
        <v>1</v>
      </c>
      <c r="M28" s="162" t="b">
        <f t="shared" ref="M28" si="9">AND(E28&gt;0,F28&gt;0,G28&gt;0)</f>
        <v>0</v>
      </c>
      <c r="N28" s="162"/>
      <c r="O28" s="163"/>
    </row>
    <row r="29" spans="1:15" ht="15.75" customHeight="1" x14ac:dyDescent="0.25">
      <c r="A29" s="152"/>
      <c r="B29" s="153"/>
      <c r="C29" s="145" t="s">
        <v>418</v>
      </c>
      <c r="D29" s="152"/>
      <c r="E29" s="154"/>
      <c r="F29" s="156"/>
      <c r="G29" s="157"/>
      <c r="H29" s="148"/>
      <c r="I29" s="148"/>
      <c r="J29" s="154"/>
      <c r="K29" s="154"/>
      <c r="L29" s="154"/>
      <c r="M29" s="154"/>
      <c r="N29" s="154"/>
      <c r="O29" s="158"/>
    </row>
    <row r="30" spans="1:15" ht="15.75" customHeight="1" x14ac:dyDescent="0.25">
      <c r="A30" s="267" t="s">
        <v>122</v>
      </c>
      <c r="B30" s="2" t="str">
        <f ca="1">IFERROR(VLOOKUP(E30,OFFSET(בקרה!$C$2,VLOOKUP(C30,בקרה!G:M,7,FALSE),0):OFFSET(בקרה!$D$6,VLOOKUP(C30,בקרה!G:M,7,FALSE),0),2,FALSE),"")</f>
        <v/>
      </c>
      <c r="C30" s="78" t="s">
        <v>228</v>
      </c>
      <c r="D30" s="160"/>
      <c r="E30" s="80"/>
      <c r="F30" s="94"/>
      <c r="G30" s="100"/>
      <c r="H30" s="133"/>
      <c r="I30" s="133" t="str">
        <f t="shared" ref="I30:I33" si="10">IFERROR(H30/$D$7,"")</f>
        <v/>
      </c>
      <c r="J30" s="1"/>
      <c r="K30" s="3"/>
      <c r="L30" s="1"/>
      <c r="M30" s="1"/>
      <c r="N30" s="1"/>
      <c r="O30" s="136"/>
    </row>
    <row r="31" spans="1:15" ht="18" customHeight="1" x14ac:dyDescent="0.25">
      <c r="A31" s="268"/>
      <c r="B31" s="2" t="str">
        <f ca="1">IFERROR(VLOOKUP(E31,OFFSET(בקרה!$C$2,VLOOKUP(C31,בקרה!G:M,7,FALSE),0):OFFSET(בקרה!$D$6,VLOOKUP(C31,בקרה!G:M,7,FALSE),0),2,FALSE),"")</f>
        <v/>
      </c>
      <c r="C31" s="78" t="s">
        <v>232</v>
      </c>
      <c r="D31" s="160"/>
      <c r="E31" s="80"/>
      <c r="F31" s="94"/>
      <c r="G31" s="100"/>
      <c r="H31" s="133"/>
      <c r="I31" s="133" t="str">
        <f t="shared" si="10"/>
        <v/>
      </c>
      <c r="J31" s="1"/>
      <c r="K31" s="3"/>
      <c r="L31" s="1"/>
      <c r="M31" s="1"/>
      <c r="N31" s="1"/>
      <c r="O31" s="136"/>
    </row>
    <row r="32" spans="1:15" ht="18" customHeight="1" x14ac:dyDescent="0.25">
      <c r="A32" s="268"/>
      <c r="B32" s="2" t="str">
        <f ca="1">IFERROR(VLOOKUP(E32,OFFSET(בקרה!$C$2,VLOOKUP(C32,בקרה!G:M,7,FALSE),0):OFFSET(בקרה!$D$6,VLOOKUP(C32,בקרה!G:M,7,FALSE),0),2,FALSE),"")</f>
        <v/>
      </c>
      <c r="C32" s="78" t="s">
        <v>236</v>
      </c>
      <c r="D32" s="160"/>
      <c r="E32" s="80"/>
      <c r="F32" s="94"/>
      <c r="G32" s="100"/>
      <c r="H32" s="133"/>
      <c r="I32" s="133" t="str">
        <f t="shared" si="10"/>
        <v/>
      </c>
      <c r="J32" s="1"/>
      <c r="K32" s="3"/>
      <c r="L32" s="1"/>
      <c r="M32" s="1"/>
      <c r="N32" s="1"/>
      <c r="O32" s="136"/>
    </row>
    <row r="33" spans="1:15" ht="18.75" customHeight="1" thickBot="1" x14ac:dyDescent="0.3">
      <c r="A33" s="269"/>
      <c r="B33" s="2" t="str">
        <f ca="1">IFERROR(VLOOKUP(E33,OFFSET(בקרה!$C$2,VLOOKUP(C33,בקרה!G:M,7,FALSE),0):OFFSET(בקרה!$D$6,VLOOKUP(C33,בקרה!G:M,7,FALSE),0),2,FALSE),"")</f>
        <v/>
      </c>
      <c r="C33" s="78" t="s">
        <v>238</v>
      </c>
      <c r="D33" s="160"/>
      <c r="E33" s="80"/>
      <c r="F33" s="94"/>
      <c r="G33" s="100"/>
      <c r="H33" s="133"/>
      <c r="I33" s="133" t="str">
        <f t="shared" si="10"/>
        <v/>
      </c>
      <c r="J33" s="1"/>
      <c r="K33" s="3"/>
      <c r="L33" s="162"/>
      <c r="M33" s="162"/>
      <c r="N33" s="162"/>
      <c r="O33" s="163"/>
    </row>
    <row r="34" spans="1:15" ht="16.5" customHeight="1" x14ac:dyDescent="0.25">
      <c r="A34" s="152"/>
      <c r="B34" s="153"/>
      <c r="C34" s="145" t="s">
        <v>419</v>
      </c>
      <c r="D34" s="152"/>
      <c r="E34" s="154"/>
      <c r="F34" s="156"/>
      <c r="G34" s="157"/>
      <c r="H34" s="148"/>
      <c r="I34" s="148"/>
      <c r="J34" s="154"/>
      <c r="K34" s="154"/>
      <c r="L34" s="154"/>
      <c r="M34" s="154"/>
      <c r="N34" s="154"/>
      <c r="O34" s="158"/>
    </row>
    <row r="35" spans="1:15" ht="15.75" customHeight="1" x14ac:dyDescent="0.25">
      <c r="A35" s="267" t="s">
        <v>126</v>
      </c>
      <c r="B35" s="2" t="str">
        <f ca="1">IFERROR(VLOOKUP(E35,OFFSET(בקרה!$C$2,VLOOKUP(C35,בקרה!G:M,7,FALSE),0):OFFSET(בקרה!$D$6,VLOOKUP(C35,בקרה!G:M,7,FALSE),0),2,FALSE),"")</f>
        <v/>
      </c>
      <c r="C35" s="78" t="s">
        <v>288</v>
      </c>
      <c r="D35" s="160"/>
      <c r="E35" s="80"/>
      <c r="F35" s="94"/>
      <c r="G35" s="100"/>
      <c r="H35" s="133"/>
      <c r="I35" s="133"/>
      <c r="J35" s="1"/>
      <c r="K35" s="3"/>
      <c r="L35" s="1"/>
      <c r="M35" s="1"/>
      <c r="N35" s="1"/>
      <c r="O35" s="136"/>
    </row>
    <row r="36" spans="1:15" ht="15.75" customHeight="1" x14ac:dyDescent="0.25">
      <c r="A36" s="268"/>
      <c r="B36" s="2" t="str">
        <f ca="1">IFERROR(VLOOKUP(E36,OFFSET(בקרה!$C$2,VLOOKUP(C36,בקרה!G:M,7,FALSE),0):OFFSET(בקרה!$D$6,VLOOKUP(C36,בקרה!G:M,7,FALSE),0),2,FALSE),"")</f>
        <v/>
      </c>
      <c r="C36" s="78" t="s">
        <v>290</v>
      </c>
      <c r="D36" s="160"/>
      <c r="E36" s="80"/>
      <c r="F36" s="94"/>
      <c r="G36" s="100"/>
      <c r="H36" s="133"/>
      <c r="I36" s="133"/>
      <c r="J36" s="1"/>
      <c r="K36" s="3"/>
      <c r="L36" s="1"/>
      <c r="M36" s="1"/>
      <c r="N36" s="1"/>
      <c r="O36" s="136"/>
    </row>
    <row r="37" spans="1:15" ht="15.75" customHeight="1" x14ac:dyDescent="0.25">
      <c r="A37" s="268"/>
      <c r="B37" s="2" t="str">
        <f ca="1">IFERROR(VLOOKUP(E37,OFFSET(בקרה!$C$2,VLOOKUP(C37,בקרה!G:M,7,FALSE),0):OFFSET(בקרה!$D$6,VLOOKUP(C37,בקרה!G:M,7,FALSE),0),2,FALSE),"")</f>
        <v/>
      </c>
      <c r="C37" s="178" t="s">
        <v>269</v>
      </c>
      <c r="D37" s="160"/>
      <c r="E37" s="80"/>
      <c r="F37" s="94"/>
      <c r="G37" s="100"/>
      <c r="H37" s="133"/>
      <c r="I37" s="133"/>
      <c r="J37" s="1"/>
      <c r="K37" s="3"/>
      <c r="L37" s="1"/>
      <c r="M37" s="1"/>
      <c r="N37" s="1"/>
      <c r="O37" s="136"/>
    </row>
    <row r="38" spans="1:15" ht="15.75" customHeight="1" x14ac:dyDescent="0.25">
      <c r="A38" s="268"/>
      <c r="B38" s="2" t="str">
        <f ca="1">IFERROR(VLOOKUP(E38,OFFSET(בקרה!$C$2,VLOOKUP(C38,בקרה!G:M,7,FALSE),0):OFFSET(בקרה!$D$6,VLOOKUP(C38,בקרה!G:M,7,FALSE),0),2,FALSE),"")</f>
        <v/>
      </c>
      <c r="C38" s="260" t="s">
        <v>286</v>
      </c>
      <c r="D38" s="160"/>
      <c r="E38" s="80"/>
      <c r="F38" s="94"/>
      <c r="G38" s="100"/>
      <c r="H38" s="133"/>
      <c r="I38" s="133"/>
      <c r="J38" s="1"/>
      <c r="K38" s="3"/>
      <c r="L38" s="1"/>
      <c r="M38" s="1"/>
      <c r="N38" s="1"/>
      <c r="O38" s="136"/>
    </row>
    <row r="39" spans="1:15" ht="15.75" customHeight="1" x14ac:dyDescent="0.25">
      <c r="A39" s="268"/>
      <c r="B39" s="2" t="str">
        <f ca="1">IFERROR(VLOOKUP(E39,OFFSET(בקרה!$C$2,VLOOKUP(C39,בקרה!G:M,7,FALSE),0):OFFSET(בקרה!$D$6,VLOOKUP(C39,בקרה!G:M,7,FALSE),0),2,FALSE),"")</f>
        <v/>
      </c>
      <c r="C39" s="178" t="s">
        <v>273</v>
      </c>
      <c r="D39" s="160"/>
      <c r="E39" s="80"/>
      <c r="F39" s="94"/>
      <c r="G39" s="100"/>
      <c r="H39" s="133"/>
      <c r="I39" s="133"/>
      <c r="J39" s="1"/>
      <c r="K39" s="3"/>
      <c r="L39" s="1"/>
      <c r="M39" s="1"/>
      <c r="N39" s="1"/>
      <c r="O39" s="136"/>
    </row>
    <row r="40" spans="1:15" ht="15.75" customHeight="1" thickBot="1" x14ac:dyDescent="0.3">
      <c r="A40" s="269"/>
      <c r="B40" s="2" t="str">
        <f ca="1">IFERROR(VLOOKUP(E40,OFFSET(בקרה!$C$2,VLOOKUP(C40,בקרה!G:M,7,FALSE),0):OFFSET(בקרה!$D$6,VLOOKUP(C40,בקרה!G:M,7,FALSE),0),2,FALSE),"")</f>
        <v/>
      </c>
      <c r="C40" s="180" t="s">
        <v>126</v>
      </c>
      <c r="D40" s="160"/>
      <c r="E40" s="80"/>
      <c r="F40" s="94"/>
      <c r="G40" s="100"/>
      <c r="H40" s="133"/>
      <c r="I40" s="133"/>
      <c r="J40" s="1"/>
      <c r="K40" s="3"/>
      <c r="L40" s="1"/>
      <c r="M40" s="1"/>
      <c r="N40" s="1"/>
      <c r="O40" s="136"/>
    </row>
    <row r="41" spans="1:15" ht="16.5" thickBot="1" x14ac:dyDescent="0.3">
      <c r="A41" s="152"/>
      <c r="B41" s="153"/>
      <c r="C41" s="145" t="s">
        <v>420</v>
      </c>
      <c r="D41" s="152"/>
      <c r="E41" s="154"/>
      <c r="F41" s="156"/>
      <c r="G41" s="157"/>
      <c r="H41" s="148"/>
      <c r="I41" s="148"/>
      <c r="J41" s="154"/>
      <c r="K41" s="154"/>
      <c r="L41" s="154"/>
      <c r="M41" s="154"/>
      <c r="N41" s="154"/>
      <c r="O41" s="158"/>
    </row>
    <row r="42" spans="1:15" ht="15.75" customHeight="1" x14ac:dyDescent="0.25">
      <c r="A42" s="267" t="s">
        <v>130</v>
      </c>
      <c r="B42" s="2" t="str">
        <f ca="1">IFERROR(VLOOKUP(E42,OFFSET(בקרה!$C$2,VLOOKUP(C42,בקרה!G:M,7,FALSE),0):OFFSET(בקרה!$D$6,VLOOKUP(C42,בקרה!G:M,7,FALSE),0),2,FALSE),"")</f>
        <v/>
      </c>
      <c r="C42" s="78" t="s">
        <v>358</v>
      </c>
      <c r="D42" s="129"/>
      <c r="E42" s="131"/>
      <c r="F42" s="94"/>
      <c r="G42" s="100"/>
      <c r="H42" s="133"/>
      <c r="I42" s="133"/>
      <c r="J42" s="1"/>
      <c r="K42" s="3"/>
      <c r="L42" s="1"/>
      <c r="M42" s="1"/>
      <c r="N42" s="1"/>
      <c r="O42" s="136"/>
    </row>
    <row r="43" spans="1:15" ht="16.5" customHeight="1" thickBot="1" x14ac:dyDescent="0.3">
      <c r="A43" s="275"/>
      <c r="B43" s="2" t="str">
        <f ca="1">IFERROR(VLOOKUP(E43,OFFSET(בקרה!$C$2,VLOOKUP(C43,בקרה!G:M,7,FALSE),0):OFFSET(בקרה!$D$6,VLOOKUP(C43,בקרה!G:M,7,FALSE),0),2,FALSE),"")</f>
        <v/>
      </c>
      <c r="C43" s="78" t="s">
        <v>360</v>
      </c>
      <c r="D43" s="160"/>
      <c r="E43" s="80"/>
      <c r="F43" s="94"/>
      <c r="G43" s="100"/>
      <c r="H43" s="133"/>
      <c r="I43" s="133"/>
      <c r="J43" s="1"/>
      <c r="K43" s="3"/>
      <c r="L43" s="1"/>
      <c r="M43" s="1"/>
      <c r="N43" s="1"/>
      <c r="O43" s="136"/>
    </row>
    <row r="44" spans="1:15" ht="16.5" customHeight="1" thickBot="1" x14ac:dyDescent="0.3">
      <c r="A44" s="152"/>
      <c r="B44" s="153"/>
      <c r="C44" s="145" t="s">
        <v>421</v>
      </c>
      <c r="D44" s="152"/>
      <c r="E44" s="154"/>
      <c r="F44" s="156"/>
      <c r="G44" s="157"/>
      <c r="H44" s="148"/>
      <c r="I44" s="148"/>
      <c r="J44" s="154"/>
      <c r="K44" s="154"/>
      <c r="L44" s="154"/>
      <c r="M44" s="154"/>
      <c r="N44" s="154"/>
      <c r="O44" s="158"/>
    </row>
    <row r="45" spans="1:15" ht="15.75" customHeight="1" x14ac:dyDescent="0.25">
      <c r="A45" s="91"/>
      <c r="B45" s="2"/>
      <c r="C45" s="1"/>
      <c r="D45" s="91"/>
      <c r="E45" s="1"/>
      <c r="F45" s="191"/>
      <c r="G45" s="93"/>
      <c r="H45" s="192"/>
      <c r="I45" s="192"/>
      <c r="J45" s="1"/>
      <c r="K45" s="3"/>
      <c r="L45" s="1"/>
      <c r="M45" s="1"/>
      <c r="N45" s="1"/>
      <c r="O45" s="193"/>
    </row>
    <row r="46" spans="1:15" ht="16.5" customHeight="1" x14ac:dyDescent="0.25">
      <c r="A46" s="152"/>
      <c r="B46" s="153"/>
      <c r="C46" s="145" t="s">
        <v>422</v>
      </c>
      <c r="D46" s="152"/>
      <c r="E46" s="154"/>
      <c r="F46" s="156"/>
      <c r="G46" s="157"/>
      <c r="H46" s="148"/>
      <c r="I46" s="148"/>
      <c r="J46" s="154"/>
      <c r="K46" s="154"/>
      <c r="L46" s="154"/>
      <c r="M46" s="154"/>
      <c r="N46" s="154"/>
      <c r="O46" s="158"/>
    </row>
    <row r="47" spans="1:15" ht="15.75" customHeight="1" x14ac:dyDescent="0.25">
      <c r="A47" s="91"/>
      <c r="B47" s="2"/>
      <c r="C47" s="1"/>
      <c r="D47" s="91"/>
      <c r="E47" s="1"/>
      <c r="F47" s="1"/>
      <c r="G47" s="93"/>
      <c r="H47" s="192"/>
      <c r="I47" s="192"/>
      <c r="J47" s="1"/>
      <c r="K47" s="3"/>
      <c r="L47" s="1"/>
      <c r="M47" s="1"/>
      <c r="N47" s="1"/>
      <c r="O47" s="193"/>
    </row>
    <row r="48" spans="1:15" ht="15.75" customHeight="1" x14ac:dyDescent="0.25">
      <c r="A48" s="91"/>
      <c r="B48" s="2"/>
      <c r="C48" s="194" t="s">
        <v>43</v>
      </c>
      <c r="D48" s="91"/>
      <c r="E48" s="1"/>
      <c r="F48" s="195"/>
      <c r="G48" s="196"/>
      <c r="H48" s="133"/>
      <c r="I48" s="133"/>
      <c r="J48" s="11"/>
      <c r="K48" s="3"/>
      <c r="L48" s="1"/>
      <c r="M48" s="1"/>
      <c r="N48" s="1"/>
      <c r="O48" s="193"/>
    </row>
    <row r="49" spans="1:25" ht="16.5" customHeight="1" x14ac:dyDescent="0.25">
      <c r="A49" s="198"/>
      <c r="B49" s="199"/>
      <c r="C49" s="200" t="s">
        <v>423</v>
      </c>
      <c r="D49" s="198"/>
      <c r="E49" s="200"/>
      <c r="F49" s="200"/>
      <c r="G49" s="201"/>
      <c r="H49" s="202"/>
      <c r="I49" s="202"/>
      <c r="J49" s="200"/>
      <c r="K49" s="200"/>
      <c r="L49" s="200"/>
      <c r="M49" s="200"/>
      <c r="N49" s="200"/>
      <c r="O49" s="203"/>
    </row>
    <row r="50" spans="1:25" ht="15.75" customHeight="1" x14ac:dyDescent="0.25">
      <c r="A50" s="270" t="s">
        <v>424</v>
      </c>
      <c r="B50" s="2" t="str">
        <f ca="1">IFERROR(VLOOKUP(E50,OFFSET(בקרה!$C$2,VLOOKUP(C50,בקרה!G:M,7,FALSE),0):OFFSET(בקרה!$D$6,VLOOKUP(C50,בקרה!G:M,7,FALSE),0),2,FALSE),"")</f>
        <v/>
      </c>
      <c r="C50" s="78" t="s">
        <v>374</v>
      </c>
      <c r="D50" s="204"/>
      <c r="E50" s="80"/>
      <c r="F50" s="205"/>
      <c r="G50" s="100"/>
      <c r="H50" s="133"/>
      <c r="I50" s="133"/>
      <c r="J50" s="1"/>
      <c r="K50" s="3"/>
      <c r="L50" s="1"/>
      <c r="M50" s="1"/>
      <c r="N50" s="1"/>
      <c r="O50" s="136"/>
    </row>
    <row r="51" spans="1:25" ht="15.75" customHeight="1" x14ac:dyDescent="0.25">
      <c r="A51" s="268"/>
      <c r="B51" s="2" t="str">
        <f ca="1">IFERROR(VLOOKUP(E51,OFFSET(בקרה!$C$2,VLOOKUP(C51,בקרה!G:M,7,FALSE),0):OFFSET(בקרה!$D$6,VLOOKUP(C51,בקרה!G:M,7,FALSE),0),2,FALSE),"")</f>
        <v/>
      </c>
      <c r="C51" s="78" t="s">
        <v>366</v>
      </c>
      <c r="D51" s="204"/>
      <c r="E51" s="80"/>
      <c r="F51" s="205"/>
      <c r="G51" s="100"/>
      <c r="H51" s="133"/>
      <c r="I51" s="133"/>
      <c r="J51" s="1"/>
      <c r="K51" s="3"/>
      <c r="L51" s="1"/>
      <c r="M51" s="1"/>
      <c r="N51" s="1"/>
      <c r="O51" s="136"/>
    </row>
    <row r="52" spans="1:25" ht="15.75" customHeight="1" x14ac:dyDescent="0.25">
      <c r="A52" s="268"/>
      <c r="B52" s="2" t="str">
        <f ca="1">IFERROR(VLOOKUP(E52,OFFSET(בקרה!$C$2,VLOOKUP(C52,בקרה!G:M,7,FALSE),0):OFFSET(בקרה!$D$6,VLOOKUP(C52,בקרה!G:M,7,FALSE),0),2,FALSE),"")</f>
        <v/>
      </c>
      <c r="C52" s="78" t="s">
        <v>368</v>
      </c>
      <c r="D52" s="204"/>
      <c r="E52" s="80"/>
      <c r="F52" s="205"/>
      <c r="G52" s="100"/>
      <c r="H52" s="133"/>
      <c r="I52" s="133"/>
      <c r="J52" s="1"/>
      <c r="K52" s="3"/>
      <c r="L52" s="1"/>
      <c r="M52" s="1"/>
      <c r="N52" s="1"/>
      <c r="O52" s="136"/>
    </row>
    <row r="53" spans="1:25" ht="15.75" customHeight="1" x14ac:dyDescent="0.25">
      <c r="A53" s="271"/>
      <c r="B53" s="2" t="str">
        <f ca="1">IFERROR(VLOOKUP(E53,OFFSET(בקרה!$C$2,VLOOKUP(C53,בקרה!G:M,7,FALSE),0):OFFSET(בקרה!$D$6,VLOOKUP(C53,בקרה!G:M,7,FALSE),0),2,FALSE),"")</f>
        <v/>
      </c>
      <c r="C53" s="78" t="s">
        <v>372</v>
      </c>
      <c r="D53" s="204"/>
      <c r="E53" s="80"/>
      <c r="F53" s="205"/>
      <c r="G53" s="100"/>
      <c r="H53" s="133"/>
      <c r="I53" s="133"/>
      <c r="J53" s="1"/>
      <c r="K53" s="3"/>
      <c r="L53" s="1"/>
      <c r="M53" s="1"/>
      <c r="N53" s="1"/>
      <c r="O53" s="136"/>
    </row>
    <row r="54" spans="1:25" ht="16.5" customHeight="1" x14ac:dyDescent="0.25">
      <c r="A54" s="198"/>
      <c r="B54" s="199"/>
      <c r="C54" s="200" t="s">
        <v>425</v>
      </c>
      <c r="D54" s="198"/>
      <c r="E54" s="200"/>
      <c r="F54" s="200"/>
      <c r="G54" s="201"/>
      <c r="H54" s="202"/>
      <c r="I54" s="202"/>
      <c r="J54" s="200"/>
      <c r="K54" s="200"/>
      <c r="L54" s="200"/>
      <c r="M54" s="200"/>
      <c r="N54" s="200"/>
      <c r="O54" s="203"/>
    </row>
    <row r="55" spans="1:25" ht="16.5" customHeight="1" x14ac:dyDescent="0.25">
      <c r="A55" s="91"/>
      <c r="B55" s="2"/>
      <c r="C55" s="1"/>
      <c r="D55" s="91"/>
      <c r="E55" s="1"/>
      <c r="F55" s="206"/>
      <c r="G55" s="196"/>
      <c r="H55" s="133"/>
      <c r="I55" s="133"/>
      <c r="J55" s="1"/>
      <c r="K55" s="3"/>
      <c r="L55" s="1"/>
      <c r="M55" s="1"/>
      <c r="N55" s="1"/>
      <c r="O55" s="193"/>
    </row>
    <row r="56" spans="1:25" ht="15.75" customHeight="1" x14ac:dyDescent="0.25">
      <c r="A56" s="91"/>
      <c r="B56" s="2"/>
      <c r="C56" s="207" t="s">
        <v>44</v>
      </c>
      <c r="D56" s="91"/>
      <c r="E56" s="1"/>
      <c r="F56" s="195"/>
      <c r="G56" s="196"/>
      <c r="H56" s="133"/>
      <c r="I56" s="133"/>
      <c r="J56" s="1"/>
      <c r="K56" s="3"/>
      <c r="L56" s="1"/>
      <c r="M56" s="1"/>
      <c r="N56" s="1"/>
      <c r="O56" s="193"/>
    </row>
    <row r="57" spans="1:25" ht="22.5" customHeight="1" x14ac:dyDescent="0.25">
      <c r="A57" s="208"/>
      <c r="B57" s="209"/>
      <c r="C57" s="210" t="s">
        <v>426</v>
      </c>
      <c r="D57" s="208"/>
      <c r="E57" s="210"/>
      <c r="F57" s="210"/>
      <c r="G57" s="211"/>
      <c r="H57" s="212"/>
      <c r="I57" s="212"/>
      <c r="J57" s="210"/>
      <c r="K57" s="210"/>
      <c r="L57" s="210"/>
      <c r="M57" s="210"/>
      <c r="N57" s="210"/>
      <c r="O57" s="213"/>
    </row>
    <row r="58" spans="1:25" ht="16.5" customHeight="1" x14ac:dyDescent="0.25">
      <c r="A58" s="91"/>
      <c r="B58" s="2"/>
      <c r="C58" s="1"/>
      <c r="D58" s="91"/>
      <c r="E58" s="1"/>
      <c r="F58" s="206"/>
      <c r="G58" s="196"/>
      <c r="H58" s="133"/>
      <c r="I58" s="133"/>
      <c r="J58" s="1"/>
      <c r="K58" s="3"/>
      <c r="L58" s="1"/>
      <c r="M58" s="1"/>
      <c r="N58" s="1"/>
      <c r="O58" s="193"/>
    </row>
    <row r="59" spans="1:25" ht="15.75" customHeight="1" x14ac:dyDescent="0.25">
      <c r="A59" s="91"/>
      <c r="B59" s="2"/>
      <c r="C59" s="194" t="s">
        <v>46</v>
      </c>
      <c r="D59" s="91"/>
      <c r="E59" s="1"/>
      <c r="F59" s="195"/>
      <c r="G59" s="196"/>
      <c r="H59" s="133"/>
      <c r="I59" s="133"/>
      <c r="J59" s="1"/>
      <c r="K59" s="3"/>
      <c r="L59" s="1"/>
      <c r="M59" s="1"/>
      <c r="N59" s="1"/>
      <c r="O59" s="193"/>
    </row>
    <row r="60" spans="1:25" ht="24" customHeight="1" x14ac:dyDescent="0.2">
      <c r="A60" s="214"/>
      <c r="B60" s="215"/>
      <c r="C60" s="216" t="s">
        <v>64</v>
      </c>
      <c r="D60" s="217"/>
      <c r="E60" s="218"/>
      <c r="F60" s="218"/>
      <c r="G60" s="219"/>
      <c r="H60" s="220"/>
      <c r="I60" s="220"/>
      <c r="J60" s="221"/>
      <c r="K60" s="221"/>
      <c r="L60" s="221"/>
      <c r="M60" s="221"/>
      <c r="N60" s="221"/>
      <c r="O60" s="222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ht="15.7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3"/>
      <c r="L61" s="1"/>
      <c r="M61" s="1"/>
      <c r="N61" s="1"/>
      <c r="O61" s="1"/>
    </row>
    <row r="62" spans="1:25" ht="15.75" customHeight="1" x14ac:dyDescent="0.2"/>
    <row r="63" spans="1:25" ht="15.75" customHeight="1" x14ac:dyDescent="0.2"/>
    <row r="64" spans="1:2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mergeCells count="11">
    <mergeCell ref="A50:A53"/>
    <mergeCell ref="A30:A33"/>
    <mergeCell ref="A24:A28"/>
    <mergeCell ref="A35:A40"/>
    <mergeCell ref="A17:A20"/>
    <mergeCell ref="A42:A43"/>
    <mergeCell ref="D2:I2"/>
    <mergeCell ref="D3:I3"/>
    <mergeCell ref="G6:I6"/>
    <mergeCell ref="C6:E6"/>
    <mergeCell ref="D7:E7"/>
  </mergeCells>
  <conditionalFormatting sqref="I12">
    <cfRule type="expression" dxfId="9" priority="2">
      <formula>$I$12="לא הוזן מספר פרקים"</formula>
    </cfRule>
  </conditionalFormatting>
  <conditionalFormatting sqref="D7:E7 D10:E10">
    <cfRule type="containsBlanks" dxfId="8" priority="3">
      <formula>LEN(TRIM(D7))=0</formula>
    </cfRule>
  </conditionalFormatting>
  <conditionalFormatting sqref="E9">
    <cfRule type="containsBlanks" dxfId="7" priority="4">
      <formula>LEN(TRIM(E9))=0</formula>
    </cfRule>
  </conditionalFormatting>
  <conditionalFormatting sqref="D2:I3">
    <cfRule type="containsBlanks" dxfId="6" priority="5">
      <formula>LEN(TRIM(D2))=0</formula>
    </cfRule>
  </conditionalFormatting>
  <conditionalFormatting sqref="I13">
    <cfRule type="expression" dxfId="5" priority="6">
      <formula>$I$13="לא הוזן אורך תכנית"</formula>
    </cfRule>
  </conditionalFormatting>
  <conditionalFormatting sqref="I13">
    <cfRule type="expression" dxfId="4" priority="7">
      <formula>$I$12="לא הוזן מספר פרקים"</formula>
    </cfRule>
  </conditionalFormatting>
  <conditionalFormatting sqref="D9">
    <cfRule type="containsBlanks" dxfId="3" priority="1">
      <formula>LEN(TRIM(D9))=0</formula>
    </cfRule>
  </conditionalFormatting>
  <dataValidations count="1">
    <dataValidation type="decimal" operator="greaterThanOrEqual" allowBlank="1" showErrorMessage="1" sqref="D7 E9:E12 D17:D19 D22 F22:G22 D24:D27 D42 F50:G53 F35:G40 F24:G28 F30:G33 F17:G20 F42:G43" xr:uid="{00000000-0002-0000-0100-000000000000}">
      <formula1>0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1054E"/>
  </sheetPr>
  <dimension ref="A1:T1000"/>
  <sheetViews>
    <sheetView rightToLeft="1" topLeftCell="F8" workbookViewId="0">
      <selection activeCell="I10" sqref="I10"/>
    </sheetView>
  </sheetViews>
  <sheetFormatPr defaultColWidth="12.625" defaultRowHeight="15" customHeight="1" x14ac:dyDescent="0.2"/>
  <cols>
    <col min="1" max="2" width="9" customWidth="1"/>
    <col min="3" max="3" width="36.75" customWidth="1"/>
    <col min="4" max="4" width="12.625" customWidth="1"/>
    <col min="5" max="5" width="22.375" customWidth="1"/>
    <col min="6" max="6" width="30.875" customWidth="1"/>
    <col min="7" max="7" width="9" customWidth="1"/>
    <col min="8" max="8" width="25.5" customWidth="1"/>
    <col min="9" max="9" width="14.5" customWidth="1"/>
    <col min="10" max="10" width="14.625" customWidth="1"/>
    <col min="11" max="20" width="8.625" customWidth="1"/>
    <col min="21" max="26" width="15.125" customWidth="1"/>
  </cols>
  <sheetData>
    <row r="1" spans="1:20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2">
      <c r="A2" s="1"/>
      <c r="B2" s="1"/>
      <c r="C2" s="272">
        <f>תקציב!D2</f>
        <v>0</v>
      </c>
      <c r="D2" s="263"/>
      <c r="E2" s="263"/>
      <c r="F2" s="26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2">
      <c r="A3" s="1"/>
      <c r="B3" s="1"/>
      <c r="C3" s="272">
        <f>תקציב!D3</f>
        <v>0</v>
      </c>
      <c r="D3" s="263"/>
      <c r="E3" s="263"/>
      <c r="F3" s="26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4.75" customHeight="1" x14ac:dyDescent="0.2">
      <c r="A6" s="1"/>
      <c r="B6" s="1"/>
      <c r="C6" s="6" t="s">
        <v>4</v>
      </c>
      <c r="D6" s="7"/>
      <c r="E6" s="8" t="s">
        <v>5</v>
      </c>
      <c r="F6" s="10" t="s">
        <v>6</v>
      </c>
      <c r="G6" s="1"/>
      <c r="H6" s="265" t="str">
        <f>תקציב!C6</f>
        <v>פרטים כלליים</v>
      </c>
      <c r="I6" s="263"/>
      <c r="J6" s="264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1.75" customHeight="1" x14ac:dyDescent="0.2">
      <c r="A7" s="13"/>
      <c r="B7" s="13"/>
      <c r="C7" s="16" t="str">
        <f>MID(תקציב!C21,6,LEN(תקציב!C21)-5)</f>
        <v>מערכת</v>
      </c>
      <c r="D7" s="19"/>
      <c r="E7" s="22"/>
      <c r="F7" s="24"/>
      <c r="G7" s="13"/>
      <c r="H7" s="26" t="str">
        <f>תקציב!C7</f>
        <v>מספר תכניות/פרקים</v>
      </c>
      <c r="I7" s="273">
        <f>תקציב!D7</f>
        <v>0</v>
      </c>
      <c r="J7" s="264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21.75" customHeight="1" x14ac:dyDescent="0.2">
      <c r="A8" s="13"/>
      <c r="B8" s="13"/>
      <c r="C8" s="16" t="str">
        <f>MID(תקציב!C23,6,LEN(תקציב!C23)-5)</f>
        <v>צוות טכני</v>
      </c>
      <c r="D8" s="19"/>
      <c r="E8" s="22"/>
      <c r="F8" s="24"/>
      <c r="G8" s="13"/>
      <c r="H8" s="31"/>
      <c r="I8" s="29" t="str">
        <f>תקציב!D8</f>
        <v>יחידת מידה</v>
      </c>
      <c r="J8" s="33" t="str">
        <f>תקציב!E8</f>
        <v>כמות יחידות</v>
      </c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21.75" customHeight="1" x14ac:dyDescent="0.2">
      <c r="A9" s="13"/>
      <c r="B9" s="13"/>
      <c r="C9" s="16" t="str">
        <f>MID(תקציב!C29,6,LEN(תקציב!C29)-5)</f>
        <v>הגשה</v>
      </c>
      <c r="D9" s="19"/>
      <c r="E9" s="22"/>
      <c r="F9" s="24"/>
      <c r="G9" s="13"/>
      <c r="H9" s="41" t="str">
        <f>תקציב!C9</f>
        <v>אורך פרק</v>
      </c>
      <c r="I9" s="46"/>
      <c r="J9" s="51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21.75" customHeight="1" x14ac:dyDescent="0.2">
      <c r="A10" s="13"/>
      <c r="B10" s="13"/>
      <c r="C10" s="16" t="str">
        <f>MID(תקציב!C34,6,LEN(תקציב!C34)-5)</f>
        <v>אולפן, ציוד טכני וחו"ג</v>
      </c>
      <c r="D10" s="19"/>
      <c r="E10" s="22"/>
      <c r="F10" s="24"/>
      <c r="G10" s="13"/>
      <c r="H10" s="55" t="str">
        <f>תקציב!C10</f>
        <v>תקופת ההפקה</v>
      </c>
      <c r="I10" s="57"/>
      <c r="J10" s="61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1.75" customHeight="1" x14ac:dyDescent="0.2">
      <c r="A11" s="13"/>
      <c r="B11" s="13"/>
      <c r="C11" s="16" t="str">
        <f>MID(תקציב!C41,6,LEN(תקציב!C41)-5)</f>
        <v>שונות</v>
      </c>
      <c r="D11" s="19"/>
      <c r="E11" s="22"/>
      <c r="F11" s="2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1.75" customHeight="1" x14ac:dyDescent="0.2">
      <c r="A12" s="13"/>
      <c r="B12" s="13"/>
      <c r="C12" s="16" t="str">
        <f>MID(תקציב!C44,6,LEN(תקציב!C44)-5)</f>
        <v>עריכה</v>
      </c>
      <c r="D12" s="19"/>
      <c r="E12" s="22"/>
      <c r="F12" s="2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1.75" customHeight="1" x14ac:dyDescent="0.2">
      <c r="A13" s="13"/>
      <c r="B13" s="13"/>
      <c r="C13" s="63" t="str">
        <f>MID(תקציב!C46,6,LEN(תקציב!C46)-5)</f>
        <v>עלות ישירה</v>
      </c>
      <c r="D13" s="66"/>
      <c r="E13" s="67"/>
      <c r="F13" s="6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1.75" customHeight="1" x14ac:dyDescent="0.2">
      <c r="A14" s="13"/>
      <c r="B14" s="13"/>
      <c r="C14" s="16" t="str">
        <f>תקציב!C48</f>
        <v>בלת"צ</v>
      </c>
      <c r="D14" s="71"/>
      <c r="E14" s="22"/>
      <c r="F14" s="24">
        <f>תקציב!I48</f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21.75" customHeight="1" x14ac:dyDescent="0.2">
      <c r="A15" s="13"/>
      <c r="B15" s="13"/>
      <c r="C15" s="63" t="str">
        <f>MID(תקציב!C49,6,LEN(תקציב!C49)-5)</f>
        <v>עלות כולל בלת"צ</v>
      </c>
      <c r="D15" s="66"/>
      <c r="E15" s="67"/>
      <c r="F15" s="6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21.75" customHeight="1" x14ac:dyDescent="0.2">
      <c r="A16" s="13"/>
      <c r="B16" s="13"/>
      <c r="C16" s="75" t="s">
        <v>84</v>
      </c>
      <c r="D16" s="19"/>
      <c r="E16" s="22"/>
      <c r="F16" s="2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24.75" customHeight="1" x14ac:dyDescent="0.2">
      <c r="A17" s="13"/>
      <c r="B17" s="13"/>
      <c r="C17" s="63" t="str">
        <f>MID(תקציב!C54,6,LEN(תקציב!C54)-5)</f>
        <v>עלות לפני רווח</v>
      </c>
      <c r="D17" s="66"/>
      <c r="E17" s="67"/>
      <c r="F17" s="6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24.75" customHeight="1" x14ac:dyDescent="0.2">
      <c r="A18" s="13"/>
      <c r="B18" s="13"/>
      <c r="C18" s="75" t="s">
        <v>44</v>
      </c>
      <c r="D18" s="71"/>
      <c r="E18" s="22"/>
      <c r="F18" s="2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24.75" customHeight="1" x14ac:dyDescent="0.2">
      <c r="A19" s="13"/>
      <c r="B19" s="13"/>
      <c r="C19" s="63" t="str">
        <f>MID(תקציב!C57,6,LEN(תקציב!C57)-5)</f>
        <v>עלות כולל רווח לפני מע"מ</v>
      </c>
      <c r="D19" s="66"/>
      <c r="E19" s="67"/>
      <c r="F19" s="6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24.75" customHeight="1" x14ac:dyDescent="0.2">
      <c r="A20" s="13"/>
      <c r="B20" s="13"/>
      <c r="C20" s="16" t="str">
        <f>תקציב!C59</f>
        <v>מע"מ</v>
      </c>
      <c r="D20" s="71"/>
      <c r="E20" s="22"/>
      <c r="F20" s="2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24.75" customHeight="1" x14ac:dyDescent="0.2">
      <c r="A21" s="13"/>
      <c r="B21" s="13"/>
      <c r="C21" s="83" t="str">
        <f>תקציב!C60</f>
        <v>סה"כ עלות הפקה כולל מע"מ</v>
      </c>
      <c r="D21" s="85"/>
      <c r="E21" s="87"/>
      <c r="F21" s="89"/>
      <c r="G21" s="13"/>
      <c r="H21" s="1"/>
      <c r="I21" s="1"/>
      <c r="J21" s="1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24.75" customHeight="1" x14ac:dyDescent="0.2">
      <c r="A22" s="13"/>
      <c r="B22" s="13"/>
      <c r="C22" s="91"/>
      <c r="D22" s="1"/>
      <c r="E22" s="1"/>
      <c r="F22" s="93"/>
      <c r="G22" s="13"/>
      <c r="H22" s="1"/>
      <c r="I22" s="1"/>
      <c r="J22" s="1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24.75" customHeight="1" x14ac:dyDescent="0.2">
      <c r="A23" s="13"/>
      <c r="B23" s="13"/>
      <c r="C23" s="95" t="s">
        <v>98</v>
      </c>
      <c r="D23" s="96"/>
      <c r="E23" s="98"/>
      <c r="F23" s="99"/>
      <c r="G23" s="13"/>
      <c r="H23" s="1"/>
      <c r="I23" s="1"/>
      <c r="J23" s="1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"/>
    <row r="26" spans="1:20" ht="15.75" customHeight="1" x14ac:dyDescent="0.2"/>
    <row r="27" spans="1:20" ht="15.75" customHeight="1" x14ac:dyDescent="0.2"/>
    <row r="28" spans="1:20" ht="15.75" customHeight="1" x14ac:dyDescent="0.2"/>
    <row r="29" spans="1:20" ht="15.75" customHeight="1" x14ac:dyDescent="0.2"/>
    <row r="30" spans="1:20" ht="15.75" customHeight="1" x14ac:dyDescent="0.2"/>
    <row r="31" spans="1:20" ht="15.75" customHeight="1" x14ac:dyDescent="0.2"/>
    <row r="32" spans="1:2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C2:F2"/>
    <mergeCell ref="C3:F3"/>
    <mergeCell ref="H6:J6"/>
    <mergeCell ref="I7:J7"/>
  </mergeCells>
  <conditionalFormatting sqref="C2:F2 J9:J10">
    <cfRule type="containsBlanks" dxfId="2" priority="1">
      <formula>LEN(TRIM(C2))=0</formula>
    </cfRule>
  </conditionalFormatting>
  <conditionalFormatting sqref="C3:F3">
    <cfRule type="containsBlanks" dxfId="1" priority="2">
      <formula>LEN(TRIM(C3))=0</formula>
    </cfRule>
  </conditionalFormatting>
  <conditionalFormatting sqref="I7:J7">
    <cfRule type="containsBlanks" dxfId="0" priority="3">
      <formula>LEN(TRIM(I7))=0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000"/>
  <sheetViews>
    <sheetView rightToLeft="1" workbookViewId="0"/>
  </sheetViews>
  <sheetFormatPr defaultColWidth="12.625" defaultRowHeight="15" customHeight="1" x14ac:dyDescent="0.2"/>
  <cols>
    <col min="1" max="1" width="16.25" customWidth="1"/>
    <col min="2" max="2" width="9" customWidth="1"/>
    <col min="3" max="3" width="12.375" customWidth="1"/>
    <col min="4" max="4" width="9" customWidth="1"/>
    <col min="5" max="5" width="13.25" customWidth="1"/>
    <col min="6" max="6" width="4.375" customWidth="1"/>
    <col min="7" max="7" width="11.375" customWidth="1"/>
    <col min="8" max="8" width="3.125" customWidth="1"/>
    <col min="9" max="9" width="18.25" customWidth="1"/>
    <col min="10" max="10" width="3.25" customWidth="1"/>
    <col min="11" max="11" width="13.25" customWidth="1"/>
    <col min="12" max="12" width="3.375" customWidth="1"/>
    <col min="13" max="13" width="15.25" customWidth="1"/>
    <col min="14" max="14" width="4.25" customWidth="1"/>
    <col min="15" max="15" width="19.375" customWidth="1"/>
    <col min="16" max="16" width="3" customWidth="1"/>
    <col min="17" max="17" width="11.125" customWidth="1"/>
    <col min="18" max="18" width="4.125" customWidth="1"/>
    <col min="19" max="19" width="14.375" customWidth="1"/>
    <col min="20" max="20" width="8" customWidth="1"/>
    <col min="21" max="21" width="11" customWidth="1"/>
    <col min="22" max="22" width="9" customWidth="1"/>
    <col min="23" max="23" width="9.375" customWidth="1"/>
    <col min="24" max="24" width="9" customWidth="1"/>
    <col min="25" max="25" width="9.375" customWidth="1"/>
    <col min="26" max="28" width="9" customWidth="1"/>
    <col min="29" max="29" width="9.375" customWidth="1"/>
    <col min="30" max="30" width="9" customWidth="1"/>
    <col min="31" max="31" width="9.375" customWidth="1"/>
    <col min="32" max="32" width="9" customWidth="1"/>
    <col min="33" max="33" width="9.875" customWidth="1"/>
    <col min="34" max="35" width="9" customWidth="1"/>
  </cols>
  <sheetData>
    <row r="1" spans="1:35" ht="100.5" customHeight="1" x14ac:dyDescent="0.2">
      <c r="A1" s="12" t="s">
        <v>8</v>
      </c>
      <c r="B1" s="13"/>
      <c r="C1" s="15" t="s">
        <v>9</v>
      </c>
      <c r="D1" s="13"/>
      <c r="E1" s="17" t="s">
        <v>10</v>
      </c>
      <c r="F1" s="13"/>
      <c r="G1" s="18" t="s">
        <v>13</v>
      </c>
      <c r="H1" s="13"/>
      <c r="I1" s="18" t="s">
        <v>15</v>
      </c>
      <c r="J1" s="13"/>
      <c r="K1" s="18" t="s">
        <v>17</v>
      </c>
      <c r="L1" s="13"/>
      <c r="M1" s="21" t="s">
        <v>18</v>
      </c>
      <c r="N1" s="13"/>
      <c r="O1" s="21" t="s">
        <v>19</v>
      </c>
      <c r="P1" s="13"/>
      <c r="Q1" s="18" t="s">
        <v>20</v>
      </c>
      <c r="R1" s="13"/>
      <c r="S1" s="18" t="s">
        <v>21</v>
      </c>
      <c r="T1" s="1"/>
      <c r="U1" s="18" t="s">
        <v>22</v>
      </c>
      <c r="V1" s="1"/>
      <c r="W1" s="23" t="s">
        <v>23</v>
      </c>
      <c r="X1" s="1"/>
      <c r="Y1" s="25" t="s">
        <v>24</v>
      </c>
      <c r="Z1" s="1"/>
      <c r="AA1" s="27" t="s">
        <v>25</v>
      </c>
      <c r="AB1" s="1"/>
      <c r="AC1" s="27" t="s">
        <v>26</v>
      </c>
      <c r="AD1" s="1"/>
      <c r="AE1" s="27" t="s">
        <v>27</v>
      </c>
      <c r="AF1" s="1"/>
      <c r="AG1" s="23" t="s">
        <v>28</v>
      </c>
      <c r="AH1" s="1"/>
      <c r="AI1" s="23" t="s">
        <v>29</v>
      </c>
    </row>
    <row r="2" spans="1:35" ht="14.25" customHeight="1" x14ac:dyDescent="0.2">
      <c r="A2" s="30" t="s">
        <v>30</v>
      </c>
      <c r="B2" s="1"/>
      <c r="C2" s="30" t="s">
        <v>31</v>
      </c>
      <c r="D2" s="1"/>
      <c r="E2" s="35" t="s">
        <v>32</v>
      </c>
      <c r="F2" s="1"/>
      <c r="G2" s="37" t="s">
        <v>34</v>
      </c>
      <c r="H2" s="1"/>
      <c r="I2" s="37" t="s">
        <v>36</v>
      </c>
      <c r="J2" s="1"/>
      <c r="K2" s="38" t="s">
        <v>31</v>
      </c>
      <c r="L2" s="1"/>
      <c r="M2" s="39" t="s">
        <v>31</v>
      </c>
      <c r="N2" s="1"/>
      <c r="O2" s="23" t="s">
        <v>31</v>
      </c>
      <c r="P2" s="1"/>
      <c r="Q2" s="30" t="s">
        <v>30</v>
      </c>
      <c r="R2" s="1"/>
      <c r="S2" s="44" t="s">
        <v>30</v>
      </c>
      <c r="T2" s="1"/>
      <c r="U2" s="25" t="s">
        <v>36</v>
      </c>
      <c r="V2" s="1"/>
      <c r="W2" s="30" t="s">
        <v>30</v>
      </c>
      <c r="X2" s="1"/>
      <c r="Y2" s="25" t="s">
        <v>30</v>
      </c>
      <c r="Z2" s="1"/>
      <c r="AA2" s="25" t="s">
        <v>31</v>
      </c>
      <c r="AB2" s="1"/>
      <c r="AC2" s="30" t="s">
        <v>30</v>
      </c>
      <c r="AD2" s="1"/>
      <c r="AE2" s="30" t="s">
        <v>30</v>
      </c>
      <c r="AF2" s="1"/>
      <c r="AG2" s="30" t="s">
        <v>30</v>
      </c>
      <c r="AH2" s="1"/>
      <c r="AI2" s="37" t="s">
        <v>38</v>
      </c>
    </row>
    <row r="3" spans="1:35" ht="14.25" customHeight="1" x14ac:dyDescent="0.2">
      <c r="A3" s="30" t="s">
        <v>31</v>
      </c>
      <c r="B3" s="1"/>
      <c r="C3" s="30" t="s">
        <v>39</v>
      </c>
      <c r="D3" s="1"/>
      <c r="E3" s="1"/>
      <c r="F3" s="1"/>
      <c r="G3" s="1"/>
      <c r="H3" s="1"/>
      <c r="I3" s="1"/>
      <c r="J3" s="1"/>
      <c r="K3" s="37" t="s">
        <v>34</v>
      </c>
      <c r="L3" s="1"/>
      <c r="M3" s="37" t="s">
        <v>36</v>
      </c>
      <c r="N3" s="1"/>
      <c r="O3" s="1"/>
      <c r="P3" s="1"/>
      <c r="Q3" s="37" t="s">
        <v>31</v>
      </c>
      <c r="R3" s="1"/>
      <c r="S3" s="1"/>
      <c r="T3" s="1"/>
      <c r="U3" s="44" t="s">
        <v>34</v>
      </c>
      <c r="V3" s="1"/>
      <c r="W3" s="38" t="s">
        <v>36</v>
      </c>
      <c r="X3" s="1"/>
      <c r="Y3" s="44" t="s">
        <v>36</v>
      </c>
      <c r="Z3" s="1"/>
      <c r="AA3" s="30" t="s">
        <v>36</v>
      </c>
      <c r="AB3" s="1"/>
      <c r="AC3" s="44" t="s">
        <v>34</v>
      </c>
      <c r="AD3" s="1"/>
      <c r="AE3" s="30" t="s">
        <v>31</v>
      </c>
      <c r="AF3" s="1"/>
      <c r="AG3" s="30" t="s">
        <v>31</v>
      </c>
      <c r="AH3" s="1"/>
      <c r="AI3" s="1"/>
    </row>
    <row r="4" spans="1:35" ht="14.25" customHeight="1" x14ac:dyDescent="0.2">
      <c r="A4" s="30" t="s">
        <v>39</v>
      </c>
      <c r="B4" s="1"/>
      <c r="C4" s="44" t="s">
        <v>36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7" t="s">
        <v>34</v>
      </c>
      <c r="X4" s="1"/>
      <c r="Y4" s="1"/>
      <c r="Z4" s="1"/>
      <c r="AA4" s="44" t="s">
        <v>34</v>
      </c>
      <c r="AB4" s="1"/>
      <c r="AC4" s="1"/>
      <c r="AD4" s="1"/>
      <c r="AE4" s="30" t="s">
        <v>36</v>
      </c>
      <c r="AF4" s="1"/>
      <c r="AG4" s="44" t="s">
        <v>34</v>
      </c>
      <c r="AH4" s="1"/>
      <c r="AI4" s="1"/>
    </row>
    <row r="5" spans="1:35" ht="14.25" customHeight="1" x14ac:dyDescent="0.2">
      <c r="A5" s="30" t="s">
        <v>36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44" t="s">
        <v>34</v>
      </c>
      <c r="AF5" s="1"/>
      <c r="AG5" s="1"/>
      <c r="AH5" s="1"/>
      <c r="AI5" s="1"/>
    </row>
    <row r="6" spans="1:35" ht="14.25" customHeight="1" x14ac:dyDescent="0.2">
      <c r="A6" s="37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4.25" customHeight="1" x14ac:dyDescent="0.2">
      <c r="A7" s="1"/>
      <c r="B7" s="48" t="s">
        <v>41</v>
      </c>
      <c r="C7" s="48" t="s">
        <v>42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4.25" customHeight="1" x14ac:dyDescent="0.2">
      <c r="A8" s="48" t="s">
        <v>43</v>
      </c>
      <c r="B8" s="49">
        <v>0</v>
      </c>
      <c r="C8" s="49">
        <v>0.1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4.25" customHeight="1" x14ac:dyDescent="0.2">
      <c r="A9" s="48" t="s">
        <v>44</v>
      </c>
      <c r="B9" s="49">
        <v>0</v>
      </c>
      <c r="C9" s="49">
        <v>0.1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4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4.25" customHeight="1" x14ac:dyDescent="0.2">
      <c r="A11" s="11" t="s">
        <v>46</v>
      </c>
      <c r="B11" s="49">
        <v>0.17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4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4.25" customHeight="1" x14ac:dyDescent="0.2">
      <c r="A13" s="11" t="s">
        <v>47</v>
      </c>
      <c r="B13" s="49">
        <v>0.05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4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42.75" customHeight="1" x14ac:dyDescent="0.2">
      <c r="A15" s="54" t="s">
        <v>48</v>
      </c>
      <c r="B15" s="56">
        <v>0.8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4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4.25" customHeight="1" x14ac:dyDescent="0.2">
      <c r="A17" s="48" t="s">
        <v>50</v>
      </c>
      <c r="B17" s="48" t="s">
        <v>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4.25" customHeight="1" x14ac:dyDescent="0.2">
      <c r="A18" s="48" t="s">
        <v>52</v>
      </c>
      <c r="B18" s="48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4.25" customHeight="1" x14ac:dyDescent="0.2">
      <c r="A19" s="48" t="s">
        <v>54</v>
      </c>
      <c r="B19" s="5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4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4.25" customHeight="1" x14ac:dyDescent="0.2">
      <c r="A21" s="48" t="s">
        <v>55</v>
      </c>
      <c r="B21" s="11" t="s">
        <v>56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4.25" customHeight="1" x14ac:dyDescent="0.2">
      <c r="A22" s="48" t="s">
        <v>57</v>
      </c>
      <c r="B22" s="48" t="s">
        <v>58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2">
      <c r="A23" s="1"/>
      <c r="B23" s="5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4.25" customHeight="1" x14ac:dyDescent="0.2">
      <c r="A24" s="48" t="s">
        <v>59</v>
      </c>
      <c r="B24" s="48" t="s">
        <v>60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25" customHeight="1" x14ac:dyDescent="0.2">
      <c r="A25" s="48" t="s">
        <v>62</v>
      </c>
      <c r="B25" s="48" t="s">
        <v>63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25" customHeight="1" x14ac:dyDescent="0.2">
      <c r="A27" s="48" t="s">
        <v>65</v>
      </c>
      <c r="B27" s="48" t="s">
        <v>66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x14ac:dyDescent="0.2">
      <c r="A28" s="48" t="s">
        <v>68</v>
      </c>
      <c r="B28" s="48" t="s">
        <v>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25" customHeight="1" x14ac:dyDescent="0.2">
      <c r="A29" s="48" t="s">
        <v>70</v>
      </c>
      <c r="B29" s="48" t="s">
        <v>71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 x14ac:dyDescent="0.2">
      <c r="A30" s="48" t="s">
        <v>72</v>
      </c>
      <c r="B30" s="48" t="s">
        <v>73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 x14ac:dyDescent="0.2">
      <c r="A31" s="1"/>
      <c r="B31" s="59" t="s">
        <v>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25" customHeight="1" x14ac:dyDescent="0.2">
      <c r="A32" s="1"/>
      <c r="B32" s="5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customHeight="1" x14ac:dyDescent="0.2">
      <c r="A33" s="1"/>
      <c r="B33" s="5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2"/>
    <row r="36" spans="1:35" ht="15.75" customHeight="1" x14ac:dyDescent="0.2"/>
    <row r="37" spans="1:35" ht="15.75" customHeight="1" x14ac:dyDescent="0.2"/>
    <row r="38" spans="1:35" ht="15.75" customHeight="1" x14ac:dyDescent="0.2"/>
    <row r="39" spans="1:35" ht="15.75" customHeight="1" x14ac:dyDescent="0.2"/>
    <row r="40" spans="1:35" ht="15.75" customHeight="1" x14ac:dyDescent="0.2"/>
    <row r="41" spans="1:35" ht="15.75" customHeight="1" x14ac:dyDescent="0.2"/>
    <row r="42" spans="1:35" ht="15.75" customHeight="1" x14ac:dyDescent="0.2"/>
    <row r="43" spans="1:35" ht="15.75" customHeight="1" x14ac:dyDescent="0.2"/>
    <row r="44" spans="1:35" ht="15.75" customHeight="1" x14ac:dyDescent="0.2"/>
    <row r="45" spans="1:35" ht="15.75" customHeight="1" x14ac:dyDescent="0.2"/>
    <row r="46" spans="1:35" ht="15.75" customHeight="1" x14ac:dyDescent="0.2"/>
    <row r="47" spans="1:35" ht="15.75" customHeight="1" x14ac:dyDescent="0.2"/>
    <row r="48" spans="1:3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x14ac:dyDescent="0.2"/>
  <cols>
    <col min="1" max="1" width="9.125" customWidth="1"/>
    <col min="2" max="2" width="4.125" customWidth="1"/>
    <col min="3" max="3" width="9.125" customWidth="1"/>
    <col min="4" max="5" width="15" customWidth="1"/>
    <col min="6" max="6" width="19.875" customWidth="1"/>
    <col min="7" max="7" width="27.75" customWidth="1"/>
    <col min="8" max="8" width="12.625" customWidth="1"/>
    <col min="9" max="9" width="12.25" customWidth="1"/>
    <col min="10" max="10" width="20.75" customWidth="1"/>
    <col min="11" max="11" width="16" customWidth="1"/>
    <col min="12" max="12" width="23.625" customWidth="1"/>
    <col min="13" max="13" width="23.625" hidden="1" customWidth="1"/>
    <col min="14" max="14" width="30.25" customWidth="1"/>
    <col min="15" max="15" width="9.125" customWidth="1"/>
    <col min="16" max="16" width="10.875" customWidth="1"/>
    <col min="17" max="17" width="10.75" customWidth="1"/>
    <col min="18" max="18" width="13.625" customWidth="1"/>
    <col min="19" max="19" width="26.625" customWidth="1"/>
    <col min="20" max="20" width="20.625" customWidth="1"/>
    <col min="21" max="21" width="10.125" customWidth="1"/>
    <col min="22" max="26" width="9.125" customWidth="1"/>
  </cols>
  <sheetData>
    <row r="1" spans="1:26" ht="15.75" customHeight="1" x14ac:dyDescent="0.25">
      <c r="A1" s="59"/>
      <c r="B1" s="59"/>
      <c r="C1" s="79" t="s">
        <v>87</v>
      </c>
      <c r="D1" s="79" t="s">
        <v>88</v>
      </c>
      <c r="E1" s="81" t="s">
        <v>89</v>
      </c>
      <c r="F1" s="82" t="s">
        <v>90</v>
      </c>
      <c r="G1" s="81" t="s">
        <v>4</v>
      </c>
      <c r="H1" s="81" t="s">
        <v>33</v>
      </c>
      <c r="I1" s="81" t="s">
        <v>91</v>
      </c>
      <c r="J1" s="81" t="s">
        <v>92</v>
      </c>
      <c r="K1" s="81" t="s">
        <v>93</v>
      </c>
      <c r="L1" s="84" t="s">
        <v>80</v>
      </c>
      <c r="M1" s="86">
        <v>-5</v>
      </c>
      <c r="N1" s="59"/>
      <c r="O1" s="59"/>
      <c r="P1" s="88" t="s">
        <v>94</v>
      </c>
      <c r="Q1" s="90" t="s">
        <v>35</v>
      </c>
      <c r="R1" s="90" t="s">
        <v>95</v>
      </c>
      <c r="S1" s="90" t="s">
        <v>96</v>
      </c>
      <c r="T1" s="92" t="s">
        <v>97</v>
      </c>
      <c r="U1" s="59"/>
      <c r="V1" s="59"/>
      <c r="W1" s="59"/>
      <c r="X1" s="59"/>
      <c r="Y1" s="59"/>
      <c r="Z1" s="59"/>
    </row>
    <row r="2" spans="1:26" ht="14.25" customHeight="1" x14ac:dyDescent="0.2">
      <c r="A2" s="59"/>
      <c r="B2" s="59"/>
      <c r="C2" s="59" t="str">
        <f t="shared" ref="C2:C152" si="0">H2</f>
        <v>תכניות/פרקים</v>
      </c>
      <c r="D2" s="97" t="str">
        <f>'מק"ט'!$C$8&amp;VLOOKUP(H2,'מק"ט'!$D$2:$E$9,2,FALSE)&amp;VLOOKUP(F2,'מק"ט'!$F$2:$G$11,2,FALSE)&amp;RIGHT(VLOOKUP(G2,'מק"ט'!H:I,2,FALSE),2)</f>
        <v>71110100</v>
      </c>
      <c r="E2" s="101" t="str">
        <f>RIGHT(VLOOKUP(G2,'מק"ט'!H:I,2,FALSE),2)</f>
        <v>00</v>
      </c>
      <c r="F2" s="102" t="s">
        <v>99</v>
      </c>
      <c r="G2" s="103" t="s">
        <v>86</v>
      </c>
      <c r="H2" s="104" t="s">
        <v>30</v>
      </c>
      <c r="I2" s="105"/>
      <c r="J2" s="105"/>
      <c r="K2" s="105"/>
      <c r="L2" s="106"/>
      <c r="M2" s="107">
        <f t="shared" ref="M2:M152" si="1">IF(G2=G1,M1,M1+5)</f>
        <v>0</v>
      </c>
      <c r="N2" s="59"/>
      <c r="O2" s="59"/>
      <c r="P2" s="108">
        <f ca="1">IFERROR(VLOOKUP(D2,תקציב!$B$17:$G$54,6,0),0)</f>
        <v>0</v>
      </c>
      <c r="Q2" s="109">
        <f ca="1">IFERROR(VLOOKUP(D2,תקציב!$B$17:$G$54,5,0),0)</f>
        <v>0</v>
      </c>
      <c r="R2" s="109">
        <f ca="1">IF(ISNUMBER(VLOOKUP(D2,תקציב!$B$17:$G$54,3,FALSE)),VLOOKUP(D2,תקציב!$B$17:$G$54,3,FALSE),1)</f>
        <v>1</v>
      </c>
      <c r="S2" s="109">
        <f t="shared" ref="S2:S153" ca="1" si="2">IFERROR((Q2*R2),0)</f>
        <v>0</v>
      </c>
      <c r="T2" s="111">
        <f t="shared" ref="T2:T153" ca="1" si="3">P2*S2</f>
        <v>0</v>
      </c>
      <c r="U2" s="114">
        <f ca="1">IFERROR(VLOOKUP(D2,תקציב!$B$17:$H$54,7,FALSE),0)-T2</f>
        <v>0</v>
      </c>
      <c r="V2" s="59"/>
      <c r="W2" s="59"/>
      <c r="X2" s="59"/>
      <c r="Y2" s="59"/>
      <c r="Z2" s="59"/>
    </row>
    <row r="3" spans="1:26" ht="14.25" customHeight="1" x14ac:dyDescent="0.2">
      <c r="A3" s="59"/>
      <c r="B3" s="59"/>
      <c r="C3" s="59" t="str">
        <f t="shared" si="0"/>
        <v>ימים</v>
      </c>
      <c r="D3" s="119" t="str">
        <f>'מק"ט'!$C$8&amp;VLOOKUP(H3,'מק"ט'!$D$2:$E$9,2,FALSE)&amp;VLOOKUP(F3,'מק"ט'!$F$2:$G$11,2,FALSE)&amp;RIGHT(VLOOKUP(G3,'מק"ט'!H:I,2,FALSE),2)</f>
        <v>71120100</v>
      </c>
      <c r="E3" s="122" t="str">
        <f>RIGHT(VLOOKUP(G3,'מק"ט'!H:I,2,FALSE),2)</f>
        <v>00</v>
      </c>
      <c r="F3" s="124" t="s">
        <v>99</v>
      </c>
      <c r="G3" s="126" t="s">
        <v>86</v>
      </c>
      <c r="H3" s="127" t="s">
        <v>31</v>
      </c>
      <c r="I3" s="128"/>
      <c r="J3" s="128"/>
      <c r="K3" s="128"/>
      <c r="L3" s="130"/>
      <c r="M3" s="107">
        <f t="shared" si="1"/>
        <v>0</v>
      </c>
      <c r="N3" s="59"/>
      <c r="O3" s="59"/>
      <c r="P3" s="108">
        <f ca="1">IFERROR(VLOOKUP(D3,תקציב!$B$17:$G$54,6,0),0)</f>
        <v>0</v>
      </c>
      <c r="Q3" s="109">
        <f ca="1">IFERROR(VLOOKUP(D3,תקציב!$B$17:$G$54,5,0),0)</f>
        <v>0</v>
      </c>
      <c r="R3" s="109">
        <f ca="1">IF(ISNUMBER(VLOOKUP(D3,תקציב!$B$17:$G$54,3,FALSE)),VLOOKUP(D3,תקציב!$B$17:$G$54,3,FALSE),1)</f>
        <v>1</v>
      </c>
      <c r="S3" s="109">
        <f t="shared" ca="1" si="2"/>
        <v>0</v>
      </c>
      <c r="T3" s="111">
        <f t="shared" ca="1" si="3"/>
        <v>0</v>
      </c>
      <c r="U3" s="114">
        <f ca="1">IFERROR(VLOOKUP(D3,תקציב!$B$17:$H$54,7,FALSE),0)-T3</f>
        <v>0</v>
      </c>
      <c r="V3" s="59"/>
      <c r="W3" s="59"/>
      <c r="X3" s="59"/>
      <c r="Y3" s="59"/>
      <c r="Z3" s="59"/>
    </row>
    <row r="4" spans="1:26" ht="14.25" customHeight="1" x14ac:dyDescent="0.2">
      <c r="A4" s="59"/>
      <c r="B4" s="59"/>
      <c r="C4" s="59" t="str">
        <f t="shared" si="0"/>
        <v>שבועות</v>
      </c>
      <c r="D4" s="119" t="str">
        <f>'מק"ט'!$C$8&amp;VLOOKUP(H4,'מק"ט'!$D$2:$E$9,2,FALSE)&amp;VLOOKUP(F4,'מק"ט'!$F$2:$G$11,2,FALSE)&amp;RIGHT(VLOOKUP(G4,'מק"ט'!H:I,2,FALSE),2)</f>
        <v>71130100</v>
      </c>
      <c r="E4" s="122" t="str">
        <f>RIGHT(VLOOKUP(G4,'מק"ט'!H:I,2,FALSE),2)</f>
        <v>00</v>
      </c>
      <c r="F4" s="124" t="s">
        <v>99</v>
      </c>
      <c r="G4" s="126" t="s">
        <v>86</v>
      </c>
      <c r="H4" s="127" t="s">
        <v>39</v>
      </c>
      <c r="I4" s="128"/>
      <c r="J4" s="128"/>
      <c r="K4" s="128"/>
      <c r="L4" s="130"/>
      <c r="M4" s="107">
        <f t="shared" si="1"/>
        <v>0</v>
      </c>
      <c r="N4" s="59"/>
      <c r="O4" s="59"/>
      <c r="P4" s="108">
        <f ca="1">IFERROR(VLOOKUP(D4,תקציב!$B$17:$G$54,6,0),0)</f>
        <v>0</v>
      </c>
      <c r="Q4" s="109">
        <f ca="1">IFERROR(VLOOKUP(D4,תקציב!$B$17:$G$54,5,0),0)</f>
        <v>0</v>
      </c>
      <c r="R4" s="109">
        <f ca="1">IF(ISNUMBER(VLOOKUP(D4,תקציב!$B$17:$G$54,3,FALSE)),VLOOKUP(D4,תקציב!$B$17:$G$54,3,FALSE),1)</f>
        <v>1</v>
      </c>
      <c r="S4" s="109">
        <f t="shared" ca="1" si="2"/>
        <v>0</v>
      </c>
      <c r="T4" s="111">
        <f t="shared" ca="1" si="3"/>
        <v>0</v>
      </c>
      <c r="U4" s="114">
        <f ca="1">IFERROR(VLOOKUP(D4,תקציב!$B$17:$H$54,7,FALSE),0)-T4</f>
        <v>0</v>
      </c>
      <c r="V4" s="59"/>
      <c r="W4" s="59"/>
      <c r="X4" s="59"/>
      <c r="Y4" s="59"/>
      <c r="Z4" s="59"/>
    </row>
    <row r="5" spans="1:26" ht="14.25" customHeight="1" x14ac:dyDescent="0.2">
      <c r="A5" s="59"/>
      <c r="B5" s="59"/>
      <c r="C5" s="59" t="str">
        <f t="shared" si="0"/>
        <v>חודשים</v>
      </c>
      <c r="D5" s="119" t="str">
        <f>'מק"ט'!$C$8&amp;VLOOKUP(H5,'מק"ט'!$D$2:$E$9,2,FALSE)&amp;VLOOKUP(F5,'מק"ט'!$F$2:$G$11,2,FALSE)&amp;RIGHT(VLOOKUP(G5,'מק"ט'!H:I,2,FALSE),2)</f>
        <v>71140100</v>
      </c>
      <c r="E5" s="122" t="str">
        <f>RIGHT(VLOOKUP(G5,'מק"ט'!H:I,2,FALSE),2)</f>
        <v>00</v>
      </c>
      <c r="F5" s="124" t="s">
        <v>99</v>
      </c>
      <c r="G5" s="126" t="s">
        <v>86</v>
      </c>
      <c r="H5" s="127" t="s">
        <v>36</v>
      </c>
      <c r="I5" s="128"/>
      <c r="J5" s="128"/>
      <c r="K5" s="128"/>
      <c r="L5" s="130"/>
      <c r="M5" s="107">
        <f t="shared" si="1"/>
        <v>0</v>
      </c>
      <c r="N5" s="59"/>
      <c r="O5" s="59"/>
      <c r="P5" s="108">
        <f ca="1">IFERROR(VLOOKUP(D5,תקציב!$B$17:$G$54,6,0),0)</f>
        <v>0</v>
      </c>
      <c r="Q5" s="109">
        <f ca="1">IFERROR(VLOOKUP(D5,תקציב!$B$17:$G$54,5,0),0)</f>
        <v>0</v>
      </c>
      <c r="R5" s="109">
        <f ca="1">IF(ISNUMBER(VLOOKUP(D5,תקציב!$B$17:$G$54,3,FALSE)),VLOOKUP(D5,תקציב!$B$17:$G$54,3,FALSE),1)</f>
        <v>1</v>
      </c>
      <c r="S5" s="109">
        <f t="shared" ca="1" si="2"/>
        <v>0</v>
      </c>
      <c r="T5" s="111">
        <f t="shared" ca="1" si="3"/>
        <v>0</v>
      </c>
      <c r="U5" s="114">
        <f ca="1">IFERROR(VLOOKUP(D5,תקציב!$B$17:$H$54,7,FALSE),0)-T5</f>
        <v>0</v>
      </c>
      <c r="V5" s="59"/>
      <c r="W5" s="59"/>
      <c r="X5" s="59"/>
      <c r="Y5" s="59"/>
      <c r="Z5" s="59"/>
    </row>
    <row r="6" spans="1:26" ht="14.25" customHeight="1" x14ac:dyDescent="0.2">
      <c r="A6" s="59"/>
      <c r="B6" s="59"/>
      <c r="C6" s="59" t="str">
        <f t="shared" si="0"/>
        <v>עונתי גלובלי</v>
      </c>
      <c r="D6" s="119" t="str">
        <f>'מק"ט'!$C$8&amp;VLOOKUP(H6,'מק"ט'!$D$2:$E$9,2,FALSE)&amp;VLOOKUP(F6,'מק"ט'!$F$2:$G$11,2,FALSE)&amp;RIGHT(VLOOKUP(G6,'מק"ט'!H:I,2,FALSE),2)</f>
        <v>71150100</v>
      </c>
      <c r="E6" s="122" t="str">
        <f>RIGHT(VLOOKUP(G6,'מק"ט'!H:I,2,FALSE),2)</f>
        <v>00</v>
      </c>
      <c r="F6" s="124" t="s">
        <v>99</v>
      </c>
      <c r="G6" s="126" t="s">
        <v>86</v>
      </c>
      <c r="H6" s="127" t="s">
        <v>34</v>
      </c>
      <c r="I6" s="128"/>
      <c r="J6" s="128"/>
      <c r="K6" s="128"/>
      <c r="L6" s="130"/>
      <c r="M6" s="107">
        <f t="shared" si="1"/>
        <v>0</v>
      </c>
      <c r="N6" s="59"/>
      <c r="O6" s="59"/>
      <c r="P6" s="108">
        <f ca="1">IFERROR(VLOOKUP(D6,תקציב!$B$17:$G$54,6,0),0)</f>
        <v>0</v>
      </c>
      <c r="Q6" s="109">
        <f ca="1">IFERROR(VLOOKUP(D6,תקציב!$B$17:$G$54,5,0),0)</f>
        <v>0</v>
      </c>
      <c r="R6" s="109">
        <f ca="1">IF(ISNUMBER(VLOOKUP(D6,תקציב!$B$17:$G$54,3,FALSE)),VLOOKUP(D6,תקציב!$B$17:$G$54,3,FALSE),1)</f>
        <v>1</v>
      </c>
      <c r="S6" s="109">
        <f t="shared" ca="1" si="2"/>
        <v>0</v>
      </c>
      <c r="T6" s="111">
        <f t="shared" ca="1" si="3"/>
        <v>0</v>
      </c>
      <c r="U6" s="114">
        <f ca="1">IFERROR(VLOOKUP(D6,תקציב!$B$17:$H$54,7,FALSE),0)-T6</f>
        <v>0</v>
      </c>
      <c r="V6" s="59"/>
      <c r="W6" s="59"/>
      <c r="X6" s="59"/>
      <c r="Y6" s="59"/>
      <c r="Z6" s="59"/>
    </row>
    <row r="7" spans="1:26" ht="14.25" customHeight="1" x14ac:dyDescent="0.2">
      <c r="A7" s="59"/>
      <c r="B7" s="59"/>
      <c r="C7" s="59" t="str">
        <f t="shared" si="0"/>
        <v>תכניות/פרקים</v>
      </c>
      <c r="D7" s="137" t="str">
        <f>'מק"ט'!$C$8&amp;VLOOKUP(H7,'מק"ט'!$D$2:$E$9,2,FALSE)&amp;VLOOKUP(F7,'מק"ט'!$F$2:$G$11,2,FALSE)&amp;RIGHT(VLOOKUP(G7,'מק"ט'!H:I,2,FALSE),2)</f>
        <v>71110101</v>
      </c>
      <c r="E7" s="138" t="str">
        <f>RIGHT(VLOOKUP(G7,'מק"ט'!H:I,2,FALSE),2)</f>
        <v>01</v>
      </c>
      <c r="F7" s="139" t="s">
        <v>99</v>
      </c>
      <c r="G7" s="140" t="s">
        <v>23</v>
      </c>
      <c r="H7" s="140" t="s">
        <v>30</v>
      </c>
      <c r="I7" s="141"/>
      <c r="J7" s="141"/>
      <c r="K7" s="141"/>
      <c r="L7" s="142"/>
      <c r="M7" s="107">
        <f t="shared" si="1"/>
        <v>5</v>
      </c>
      <c r="N7" s="59"/>
      <c r="O7" s="59"/>
      <c r="P7" s="108">
        <f ca="1">IFERROR(VLOOKUP(D7,תקציב!$B$17:$G$54,6,0),0)</f>
        <v>0</v>
      </c>
      <c r="Q7" s="109">
        <f ca="1">IFERROR(VLOOKUP(D7,תקציב!$B$17:$G$54,5,0),0)</f>
        <v>0</v>
      </c>
      <c r="R7" s="109">
        <f ca="1">IF(ISNUMBER(VLOOKUP(D7,תקציב!$B$17:$G$54,3,FALSE)),VLOOKUP(D7,תקציב!$B$17:$G$54,3,FALSE),1)</f>
        <v>1</v>
      </c>
      <c r="S7" s="109">
        <f t="shared" ca="1" si="2"/>
        <v>0</v>
      </c>
      <c r="T7" s="111">
        <f t="shared" ca="1" si="3"/>
        <v>0</v>
      </c>
      <c r="U7" s="114">
        <f ca="1">IFERROR(VLOOKUP(D7,תקציב!$B$17:$H$54,7,FALSE),0)-T7</f>
        <v>0</v>
      </c>
      <c r="V7" s="59"/>
      <c r="W7" s="59"/>
      <c r="X7" s="59"/>
      <c r="Y7" s="59"/>
      <c r="Z7" s="59"/>
    </row>
    <row r="8" spans="1:26" ht="14.25" customHeight="1" x14ac:dyDescent="0.2">
      <c r="A8" s="59"/>
      <c r="B8" s="59"/>
      <c r="C8" s="59" t="str">
        <f t="shared" si="0"/>
        <v>ימים</v>
      </c>
      <c r="D8" s="137" t="str">
        <f>'מק"ט'!$C$8&amp;VLOOKUP(H8,'מק"ט'!$D$2:$E$9,2,FALSE)&amp;VLOOKUP(F8,'מק"ט'!$F$2:$G$11,2,FALSE)&amp;RIGHT(VLOOKUP(G8,'מק"ט'!H:I,2,FALSE),2)</f>
        <v>71120101</v>
      </c>
      <c r="E8" s="138" t="str">
        <f>RIGHT(VLOOKUP(G8,'מק"ט'!H:I,2,FALSE),2)</f>
        <v>01</v>
      </c>
      <c r="F8" s="139" t="s">
        <v>99</v>
      </c>
      <c r="G8" s="140" t="s">
        <v>23</v>
      </c>
      <c r="H8" s="140" t="s">
        <v>31</v>
      </c>
      <c r="I8" s="141"/>
      <c r="J8" s="141"/>
      <c r="K8" s="141"/>
      <c r="L8" s="142"/>
      <c r="M8" s="107">
        <f t="shared" si="1"/>
        <v>5</v>
      </c>
      <c r="N8" s="59"/>
      <c r="O8" s="59"/>
      <c r="P8" s="108">
        <f ca="1">IFERROR(VLOOKUP(D8,תקציב!$B$17:$G$54,6,0),0)</f>
        <v>0</v>
      </c>
      <c r="Q8" s="109">
        <f ca="1">IFERROR(VLOOKUP(D8,תקציב!$B$17:$G$54,5,0),0)</f>
        <v>0</v>
      </c>
      <c r="R8" s="109">
        <f ca="1">IF(ISNUMBER(VLOOKUP(D8,תקציב!$B$17:$G$54,3,FALSE)),VLOOKUP(D8,תקציב!$B$17:$G$54,3,FALSE),1)</f>
        <v>1</v>
      </c>
      <c r="S8" s="109">
        <f t="shared" ca="1" si="2"/>
        <v>0</v>
      </c>
      <c r="T8" s="111">
        <f t="shared" ca="1" si="3"/>
        <v>0</v>
      </c>
      <c r="U8" s="114">
        <f ca="1">IFERROR(VLOOKUP(D8,תקציב!$B$17:$H$54,7,FALSE),0)-T8</f>
        <v>0</v>
      </c>
      <c r="V8" s="59"/>
      <c r="W8" s="59"/>
      <c r="X8" s="59"/>
      <c r="Y8" s="59"/>
      <c r="Z8" s="59"/>
    </row>
    <row r="9" spans="1:26" ht="14.25" customHeight="1" x14ac:dyDescent="0.2">
      <c r="A9" s="59"/>
      <c r="B9" s="59"/>
      <c r="C9" s="59" t="str">
        <f t="shared" si="0"/>
        <v>שבועות</v>
      </c>
      <c r="D9" s="137" t="str">
        <f>'מק"ט'!$C$8&amp;VLOOKUP(H9,'מק"ט'!$D$2:$E$9,2,FALSE)&amp;VLOOKUP(F9,'מק"ט'!$F$2:$G$11,2,FALSE)&amp;RIGHT(VLOOKUP(G9,'מק"ט'!H:I,2,FALSE),2)</f>
        <v>71130101</v>
      </c>
      <c r="E9" s="138" t="str">
        <f>RIGHT(VLOOKUP(G9,'מק"ט'!H:I,2,FALSE),2)</f>
        <v>01</v>
      </c>
      <c r="F9" s="139" t="s">
        <v>99</v>
      </c>
      <c r="G9" s="140" t="s">
        <v>23</v>
      </c>
      <c r="H9" s="140" t="s">
        <v>39</v>
      </c>
      <c r="I9" s="141"/>
      <c r="J9" s="141"/>
      <c r="K9" s="141"/>
      <c r="L9" s="142"/>
      <c r="M9" s="107">
        <f t="shared" si="1"/>
        <v>5</v>
      </c>
      <c r="N9" s="59"/>
      <c r="O9" s="59"/>
      <c r="P9" s="108">
        <f ca="1">IFERROR(VLOOKUP(D9,תקציב!$B$17:$G$54,6,0),0)</f>
        <v>0</v>
      </c>
      <c r="Q9" s="109">
        <f ca="1">IFERROR(VLOOKUP(D9,תקציב!$B$17:$G$54,5,0),0)</f>
        <v>0</v>
      </c>
      <c r="R9" s="109">
        <f ca="1">IF(ISNUMBER(VLOOKUP(D9,תקציב!$B$17:$G$54,3,FALSE)),VLOOKUP(D9,תקציב!$B$17:$G$54,3,FALSE),1)</f>
        <v>1</v>
      </c>
      <c r="S9" s="109">
        <f t="shared" ca="1" si="2"/>
        <v>0</v>
      </c>
      <c r="T9" s="111">
        <f t="shared" ca="1" si="3"/>
        <v>0</v>
      </c>
      <c r="U9" s="114">
        <f ca="1">IFERROR(VLOOKUP(D9,תקציב!$B$17:$H$54,7,FALSE),0)-T9</f>
        <v>0</v>
      </c>
      <c r="V9" s="59"/>
      <c r="W9" s="59"/>
      <c r="X9" s="59"/>
      <c r="Y9" s="59"/>
      <c r="Z9" s="59"/>
    </row>
    <row r="10" spans="1:26" ht="14.25" customHeight="1" x14ac:dyDescent="0.2">
      <c r="A10" s="59"/>
      <c r="B10" s="59"/>
      <c r="C10" s="59" t="str">
        <f t="shared" si="0"/>
        <v>חודשים</v>
      </c>
      <c r="D10" s="137" t="str">
        <f>'מק"ט'!$C$8&amp;VLOOKUP(H10,'מק"ט'!$D$2:$E$9,2,FALSE)&amp;VLOOKUP(F10,'מק"ט'!$F$2:$G$11,2,FALSE)&amp;RIGHT(VLOOKUP(G10,'מק"ט'!H:I,2,FALSE),2)</f>
        <v>71140101</v>
      </c>
      <c r="E10" s="138" t="str">
        <f>RIGHT(VLOOKUP(G10,'מק"ט'!H:I,2,FALSE),2)</f>
        <v>01</v>
      </c>
      <c r="F10" s="139" t="s">
        <v>99</v>
      </c>
      <c r="G10" s="140" t="s">
        <v>23</v>
      </c>
      <c r="H10" s="140" t="s">
        <v>36</v>
      </c>
      <c r="I10" s="141"/>
      <c r="J10" s="141"/>
      <c r="K10" s="141"/>
      <c r="L10" s="142"/>
      <c r="M10" s="107">
        <f t="shared" si="1"/>
        <v>5</v>
      </c>
      <c r="N10" s="59"/>
      <c r="O10" s="59"/>
      <c r="P10" s="108">
        <f ca="1">IFERROR(VLOOKUP(D10,תקציב!$B$17:$G$54,6,0),0)</f>
        <v>0</v>
      </c>
      <c r="Q10" s="109">
        <f ca="1">IFERROR(VLOOKUP(D10,תקציב!$B$17:$G$54,5,0),0)</f>
        <v>0</v>
      </c>
      <c r="R10" s="109">
        <f ca="1">IF(ISNUMBER(VLOOKUP(D10,תקציב!$B$17:$G$54,3,FALSE)),VLOOKUP(D10,תקציב!$B$17:$G$54,3,FALSE),1)</f>
        <v>1</v>
      </c>
      <c r="S10" s="109">
        <f t="shared" ca="1" si="2"/>
        <v>0</v>
      </c>
      <c r="T10" s="111">
        <f t="shared" ca="1" si="3"/>
        <v>0</v>
      </c>
      <c r="U10" s="114">
        <f ca="1">IFERROR(VLOOKUP(D10,תקציב!$B$17:$H$54,7,FALSE),0)-T10</f>
        <v>0</v>
      </c>
      <c r="V10" s="59"/>
      <c r="W10" s="59"/>
      <c r="X10" s="59"/>
      <c r="Y10" s="59"/>
      <c r="Z10" s="59"/>
    </row>
    <row r="11" spans="1:26" ht="14.25" customHeight="1" x14ac:dyDescent="0.2">
      <c r="A11" s="59"/>
      <c r="B11" s="59"/>
      <c r="C11" s="59" t="str">
        <f t="shared" si="0"/>
        <v>עונתי גלובלי</v>
      </c>
      <c r="D11" s="137" t="str">
        <f>'מק"ט'!$C$8&amp;VLOOKUP(H11,'מק"ט'!$D$2:$E$9,2,FALSE)&amp;VLOOKUP(F11,'מק"ט'!$F$2:$G$11,2,FALSE)&amp;RIGHT(VLOOKUP(G11,'מק"ט'!H:I,2,FALSE),2)</f>
        <v>71150101</v>
      </c>
      <c r="E11" s="138" t="str">
        <f>RIGHT(VLOOKUP(G11,'מק"ט'!H:I,2,FALSE),2)</f>
        <v>01</v>
      </c>
      <c r="F11" s="139" t="s">
        <v>99</v>
      </c>
      <c r="G11" s="140" t="s">
        <v>23</v>
      </c>
      <c r="H11" s="140" t="s">
        <v>34</v>
      </c>
      <c r="I11" s="141"/>
      <c r="J11" s="141"/>
      <c r="K11" s="141"/>
      <c r="L11" s="142"/>
      <c r="M11" s="107">
        <f t="shared" si="1"/>
        <v>5</v>
      </c>
      <c r="N11" s="59"/>
      <c r="O11" s="59"/>
      <c r="P11" s="108">
        <f ca="1">IFERROR(VLOOKUP(D11,תקציב!$B$17:$G$54,6,0),0)</f>
        <v>0</v>
      </c>
      <c r="Q11" s="109">
        <f ca="1">IFERROR(VLOOKUP(D11,תקציב!$B$17:$G$54,5,0),0)</f>
        <v>0</v>
      </c>
      <c r="R11" s="109">
        <f ca="1">IF(ISNUMBER(VLOOKUP(D11,תקציב!$B$17:$G$54,3,FALSE)),VLOOKUP(D11,תקציב!$B$17:$G$54,3,FALSE),1)</f>
        <v>1</v>
      </c>
      <c r="S11" s="109">
        <f t="shared" ca="1" si="2"/>
        <v>0</v>
      </c>
      <c r="T11" s="111">
        <f t="shared" ca="1" si="3"/>
        <v>0</v>
      </c>
      <c r="U11" s="114">
        <f ca="1">IFERROR(VLOOKUP(D11,תקציב!$B$17:$H$54,7,FALSE),0)-T11</f>
        <v>0</v>
      </c>
      <c r="V11" s="59"/>
      <c r="W11" s="59"/>
      <c r="X11" s="59"/>
      <c r="Y11" s="59"/>
      <c r="Z11" s="59"/>
    </row>
    <row r="12" spans="1:26" x14ac:dyDescent="0.2">
      <c r="A12" s="59"/>
      <c r="B12" s="59"/>
      <c r="C12" s="59" t="str">
        <f t="shared" si="0"/>
        <v>תכניות/פרקים</v>
      </c>
      <c r="D12" s="119" t="str">
        <f>'מק"ט'!$C$8&amp;VLOOKUP(H12,'מק"ט'!$D$2:$E$9,2,FALSE)&amp;VLOOKUP(F12,'מק"ט'!$F$2:$G$11,2,FALSE)&amp;RIGHT(VLOOKUP(G12,'מק"ט'!H:I,2,FALSE),2)</f>
        <v>71110104</v>
      </c>
      <c r="E12" s="122" t="str">
        <f>RIGHT(VLOOKUP(G12,'מק"ט'!H:I,2,FALSE),2)</f>
        <v>04</v>
      </c>
      <c r="F12" s="124" t="s">
        <v>99</v>
      </c>
      <c r="G12" s="155" t="s">
        <v>123</v>
      </c>
      <c r="H12" s="127" t="s">
        <v>30</v>
      </c>
      <c r="I12" s="128"/>
      <c r="J12" s="128"/>
      <c r="K12" s="128"/>
      <c r="L12" s="130"/>
      <c r="M12" s="107">
        <f t="shared" si="1"/>
        <v>10</v>
      </c>
      <c r="N12" s="59"/>
      <c r="O12" s="59"/>
      <c r="P12" s="108">
        <f ca="1">IFERROR(VLOOKUP(D12,תקציב!$B$17:$G$54,6,0),0)</f>
        <v>0</v>
      </c>
      <c r="Q12" s="109">
        <f ca="1">IFERROR(VLOOKUP(D12,תקציב!$B$17:$G$54,5,0),0)</f>
        <v>0</v>
      </c>
      <c r="R12" s="109">
        <f ca="1">IF(ISNUMBER(VLOOKUP(D12,תקציב!$B$17:$G$54,3,FALSE)),VLOOKUP(D12,תקציב!$B$17:$G$54,3,FALSE),1)</f>
        <v>1</v>
      </c>
      <c r="S12" s="109">
        <f t="shared" ca="1" si="2"/>
        <v>0</v>
      </c>
      <c r="T12" s="111">
        <f t="shared" ca="1" si="3"/>
        <v>0</v>
      </c>
      <c r="U12" s="114">
        <f ca="1">IFERROR(VLOOKUP(D12,תקציב!$B$17:$H$54,7,FALSE),0)-T12</f>
        <v>0</v>
      </c>
      <c r="V12" s="59"/>
      <c r="W12" s="59"/>
      <c r="X12" s="59"/>
      <c r="Y12" s="59"/>
      <c r="Z12" s="59"/>
    </row>
    <row r="13" spans="1:26" x14ac:dyDescent="0.2">
      <c r="A13" s="59"/>
      <c r="B13" s="59"/>
      <c r="C13" s="59" t="str">
        <f t="shared" si="0"/>
        <v>ימים</v>
      </c>
      <c r="D13" s="119" t="str">
        <f>'מק"ט'!$C$8&amp;VLOOKUP(H13,'מק"ט'!$D$2:$E$9,2,FALSE)&amp;VLOOKUP(F13,'מק"ט'!$F$2:$G$11,2,FALSE)&amp;RIGHT(VLOOKUP(G13,'מק"ט'!H:I,2,FALSE),2)</f>
        <v>71120104</v>
      </c>
      <c r="E13" s="122" t="str">
        <f>RIGHT(VLOOKUP(G13,'מק"ט'!H:I,2,FALSE),2)</f>
        <v>04</v>
      </c>
      <c r="F13" s="124" t="s">
        <v>99</v>
      </c>
      <c r="G13" s="155" t="s">
        <v>123</v>
      </c>
      <c r="H13" s="127" t="s">
        <v>31</v>
      </c>
      <c r="I13" s="128"/>
      <c r="J13" s="128"/>
      <c r="K13" s="128"/>
      <c r="L13" s="130"/>
      <c r="M13" s="107">
        <f t="shared" si="1"/>
        <v>10</v>
      </c>
      <c r="N13" s="59"/>
      <c r="O13" s="59"/>
      <c r="P13" s="108">
        <f ca="1">IFERROR(VLOOKUP(D13,תקציב!$B$17:$G$54,6,0),0)</f>
        <v>0</v>
      </c>
      <c r="Q13" s="109">
        <f ca="1">IFERROR(VLOOKUP(D13,תקציב!$B$17:$G$54,5,0),0)</f>
        <v>0</v>
      </c>
      <c r="R13" s="109">
        <f ca="1">IF(ISNUMBER(VLOOKUP(D13,תקציב!$B$17:$G$54,3,FALSE)),VLOOKUP(D13,תקציב!$B$17:$G$54,3,FALSE),1)</f>
        <v>1</v>
      </c>
      <c r="S13" s="109">
        <f t="shared" ca="1" si="2"/>
        <v>0</v>
      </c>
      <c r="T13" s="111">
        <f t="shared" ca="1" si="3"/>
        <v>0</v>
      </c>
      <c r="U13" s="114">
        <f ca="1">IFERROR(VLOOKUP(D13,תקציב!$B$17:$H$54,7,FALSE),0)-T13</f>
        <v>0</v>
      </c>
      <c r="V13" s="59"/>
      <c r="W13" s="59"/>
      <c r="X13" s="59"/>
      <c r="Y13" s="59"/>
      <c r="Z13" s="59"/>
    </row>
    <row r="14" spans="1:26" x14ac:dyDescent="0.2">
      <c r="A14" s="59"/>
      <c r="B14" s="59"/>
      <c r="C14" s="59" t="str">
        <f t="shared" si="0"/>
        <v>שבועות</v>
      </c>
      <c r="D14" s="119" t="str">
        <f>'מק"ט'!$C$8&amp;VLOOKUP(H14,'מק"ט'!$D$2:$E$9,2,FALSE)&amp;VLOOKUP(F14,'מק"ט'!$F$2:$G$11,2,FALSE)&amp;RIGHT(VLOOKUP(G14,'מק"ט'!H:I,2,FALSE),2)</f>
        <v>71130104</v>
      </c>
      <c r="E14" s="122" t="str">
        <f>RIGHT(VLOOKUP(G14,'מק"ט'!H:I,2,FALSE),2)</f>
        <v>04</v>
      </c>
      <c r="F14" s="124" t="s">
        <v>99</v>
      </c>
      <c r="G14" s="155" t="s">
        <v>123</v>
      </c>
      <c r="H14" s="127" t="s">
        <v>39</v>
      </c>
      <c r="I14" s="128"/>
      <c r="J14" s="128"/>
      <c r="K14" s="128"/>
      <c r="L14" s="130"/>
      <c r="M14" s="107">
        <f t="shared" si="1"/>
        <v>10</v>
      </c>
      <c r="N14" s="59"/>
      <c r="O14" s="59"/>
      <c r="P14" s="108">
        <f ca="1">IFERROR(VLOOKUP(D14,תקציב!$B$17:$G$54,6,0),0)</f>
        <v>0</v>
      </c>
      <c r="Q14" s="109">
        <f ca="1">IFERROR(VLOOKUP(D14,תקציב!$B$17:$G$54,5,0),0)</f>
        <v>0</v>
      </c>
      <c r="R14" s="109">
        <f ca="1">IF(ISNUMBER(VLOOKUP(D14,תקציב!$B$17:$G$54,3,FALSE)),VLOOKUP(D14,תקציב!$B$17:$G$54,3,FALSE),1)</f>
        <v>1</v>
      </c>
      <c r="S14" s="109">
        <f t="shared" ca="1" si="2"/>
        <v>0</v>
      </c>
      <c r="T14" s="111">
        <f t="shared" ca="1" si="3"/>
        <v>0</v>
      </c>
      <c r="U14" s="114">
        <f ca="1">IFERROR(VLOOKUP(D14,תקציב!$B$17:$H$54,7,FALSE),0)-T14</f>
        <v>0</v>
      </c>
      <c r="V14" s="59"/>
      <c r="W14" s="59"/>
      <c r="X14" s="59"/>
      <c r="Y14" s="59"/>
      <c r="Z14" s="59"/>
    </row>
    <row r="15" spans="1:26" x14ac:dyDescent="0.2">
      <c r="A15" s="59"/>
      <c r="B15" s="59"/>
      <c r="C15" s="59" t="str">
        <f t="shared" si="0"/>
        <v>חודשים</v>
      </c>
      <c r="D15" s="119" t="str">
        <f>'מק"ט'!$C$8&amp;VLOOKUP(H15,'מק"ט'!$D$2:$E$9,2,FALSE)&amp;VLOOKUP(F15,'מק"ט'!$F$2:$G$11,2,FALSE)&amp;RIGHT(VLOOKUP(G15,'מק"ט'!H:I,2,FALSE),2)</f>
        <v>71140104</v>
      </c>
      <c r="E15" s="122" t="str">
        <f>RIGHT(VLOOKUP(G15,'מק"ט'!H:I,2,FALSE),2)</f>
        <v>04</v>
      </c>
      <c r="F15" s="124" t="s">
        <v>99</v>
      </c>
      <c r="G15" s="155" t="s">
        <v>123</v>
      </c>
      <c r="H15" s="127" t="s">
        <v>36</v>
      </c>
      <c r="I15" s="128"/>
      <c r="J15" s="128"/>
      <c r="K15" s="128"/>
      <c r="L15" s="130"/>
      <c r="M15" s="107">
        <f t="shared" si="1"/>
        <v>10</v>
      </c>
      <c r="N15" s="59"/>
      <c r="O15" s="59"/>
      <c r="P15" s="108">
        <f ca="1">IFERROR(VLOOKUP(D15,תקציב!$B$17:$G$54,6,0),0)</f>
        <v>0</v>
      </c>
      <c r="Q15" s="109">
        <f ca="1">IFERROR(VLOOKUP(D15,תקציב!$B$17:$G$54,5,0),0)</f>
        <v>0</v>
      </c>
      <c r="R15" s="109">
        <f ca="1">IF(ISNUMBER(VLOOKUP(D15,תקציב!$B$17:$G$54,3,FALSE)),VLOOKUP(D15,תקציב!$B$17:$G$54,3,FALSE),1)</f>
        <v>1</v>
      </c>
      <c r="S15" s="109">
        <f t="shared" ca="1" si="2"/>
        <v>0</v>
      </c>
      <c r="T15" s="111">
        <f t="shared" ca="1" si="3"/>
        <v>0</v>
      </c>
      <c r="U15" s="114">
        <f ca="1">IFERROR(VLOOKUP(D15,תקציב!$B$17:$H$54,7,FALSE),0)-T15</f>
        <v>0</v>
      </c>
      <c r="V15" s="59"/>
      <c r="W15" s="59"/>
      <c r="X15" s="59"/>
      <c r="Y15" s="59"/>
      <c r="Z15" s="59"/>
    </row>
    <row r="16" spans="1:26" x14ac:dyDescent="0.2">
      <c r="A16" s="59"/>
      <c r="B16" s="59"/>
      <c r="C16" s="59" t="str">
        <f t="shared" si="0"/>
        <v>עונתי גלובלי</v>
      </c>
      <c r="D16" s="119" t="str">
        <f>'מק"ט'!$C$8&amp;VLOOKUP(H16,'מק"ט'!$D$2:$E$9,2,FALSE)&amp;VLOOKUP(F16,'מק"ט'!$F$2:$G$11,2,FALSE)&amp;RIGHT(VLOOKUP(G16,'מק"ט'!H:I,2,FALSE),2)</f>
        <v>71150104</v>
      </c>
      <c r="E16" s="122" t="str">
        <f>RIGHT(VLOOKUP(G16,'מק"ט'!H:I,2,FALSE),2)</f>
        <v>04</v>
      </c>
      <c r="F16" s="124" t="s">
        <v>99</v>
      </c>
      <c r="G16" s="155" t="s">
        <v>123</v>
      </c>
      <c r="H16" s="127" t="s">
        <v>34</v>
      </c>
      <c r="I16" s="128"/>
      <c r="J16" s="128"/>
      <c r="K16" s="128"/>
      <c r="L16" s="130"/>
      <c r="M16" s="107">
        <f t="shared" si="1"/>
        <v>10</v>
      </c>
      <c r="N16" s="59"/>
      <c r="O16" s="59"/>
      <c r="P16" s="108">
        <f ca="1">IFERROR(VLOOKUP(D16,תקציב!$B$17:$G$54,6,0),0)</f>
        <v>0</v>
      </c>
      <c r="Q16" s="109">
        <f ca="1">IFERROR(VLOOKUP(D16,תקציב!$B$17:$G$54,5,0),0)</f>
        <v>0</v>
      </c>
      <c r="R16" s="109">
        <f ca="1">IF(ISNUMBER(VLOOKUP(D16,תקציב!$B$17:$G$54,3,FALSE)),VLOOKUP(D16,תקציב!$B$17:$G$54,3,FALSE),1)</f>
        <v>1</v>
      </c>
      <c r="S16" s="109">
        <f t="shared" ca="1" si="2"/>
        <v>0</v>
      </c>
      <c r="T16" s="111">
        <f t="shared" ca="1" si="3"/>
        <v>0</v>
      </c>
      <c r="U16" s="114">
        <f ca="1">IFERROR(VLOOKUP(D16,תקציב!$B$17:$H$54,7,FALSE),0)-T16</f>
        <v>0</v>
      </c>
      <c r="V16" s="59"/>
      <c r="W16" s="59"/>
      <c r="X16" s="59"/>
      <c r="Y16" s="59"/>
      <c r="Z16" s="59"/>
    </row>
    <row r="17" spans="1:26" x14ac:dyDescent="0.2">
      <c r="A17" s="59"/>
      <c r="B17" s="59"/>
      <c r="C17" s="59" t="str">
        <f t="shared" si="0"/>
        <v>תכניות/פרקים</v>
      </c>
      <c r="D17" s="137" t="str">
        <f>'מק"ט'!$C$8&amp;VLOOKUP(H17,'מק"ט'!$D$2:$E$9,2,FALSE)&amp;VLOOKUP(F17,'מק"ט'!$F$2:$G$11,2,FALSE)&amp;RIGHT(VLOOKUP(G17,'מק"ט'!H:I,2,FALSE),2)</f>
        <v>71110105</v>
      </c>
      <c r="E17" s="138" t="str">
        <f>RIGHT(VLOOKUP(G17,'מק"ט'!H:I,2,FALSE),2)</f>
        <v>05</v>
      </c>
      <c r="F17" s="139" t="s">
        <v>99</v>
      </c>
      <c r="G17" s="161" t="s">
        <v>127</v>
      </c>
      <c r="H17" s="140" t="s">
        <v>30</v>
      </c>
      <c r="I17" s="141"/>
      <c r="J17" s="141"/>
      <c r="K17" s="141"/>
      <c r="L17" s="142"/>
      <c r="M17" s="107">
        <f t="shared" si="1"/>
        <v>15</v>
      </c>
      <c r="N17" s="59"/>
      <c r="O17" s="59"/>
      <c r="P17" s="108">
        <f ca="1">IFERROR(VLOOKUP(D17,תקציב!$B$17:$G$54,6,0),0)</f>
        <v>0</v>
      </c>
      <c r="Q17" s="109">
        <f ca="1">IFERROR(VLOOKUP(D17,תקציב!$B$17:$G$54,5,0),0)</f>
        <v>0</v>
      </c>
      <c r="R17" s="109">
        <f ca="1">IF(ISNUMBER(VLOOKUP(D17,תקציב!$B$17:$G$54,3,FALSE)),VLOOKUP(D17,תקציב!$B$17:$G$54,3,FALSE),1)</f>
        <v>1</v>
      </c>
      <c r="S17" s="109">
        <f t="shared" ca="1" si="2"/>
        <v>0</v>
      </c>
      <c r="T17" s="111">
        <f t="shared" ca="1" si="3"/>
        <v>0</v>
      </c>
      <c r="U17" s="114">
        <f ca="1">IFERROR(VLOOKUP(D17,תקציב!$B$17:$H$54,7,FALSE),0)-T17</f>
        <v>0</v>
      </c>
      <c r="V17" s="59"/>
      <c r="W17" s="59"/>
      <c r="X17" s="59"/>
      <c r="Y17" s="59"/>
      <c r="Z17" s="59"/>
    </row>
    <row r="18" spans="1:26" x14ac:dyDescent="0.2">
      <c r="A18" s="59"/>
      <c r="B18" s="59"/>
      <c r="C18" s="59" t="str">
        <f t="shared" si="0"/>
        <v>ימים</v>
      </c>
      <c r="D18" s="137" t="str">
        <f>'מק"ט'!$C$8&amp;VLOOKUP(H18,'מק"ט'!$D$2:$E$9,2,FALSE)&amp;VLOOKUP(F18,'מק"ט'!$F$2:$G$11,2,FALSE)&amp;RIGHT(VLOOKUP(G18,'מק"ט'!H:I,2,FALSE),2)</f>
        <v>71120105</v>
      </c>
      <c r="E18" s="138" t="str">
        <f>RIGHT(VLOOKUP(G18,'מק"ט'!H:I,2,FALSE),2)</f>
        <v>05</v>
      </c>
      <c r="F18" s="139" t="s">
        <v>99</v>
      </c>
      <c r="G18" s="161" t="s">
        <v>127</v>
      </c>
      <c r="H18" s="140" t="s">
        <v>31</v>
      </c>
      <c r="I18" s="141"/>
      <c r="J18" s="141"/>
      <c r="K18" s="141"/>
      <c r="L18" s="142"/>
      <c r="M18" s="107">
        <f t="shared" si="1"/>
        <v>15</v>
      </c>
      <c r="N18" s="59"/>
      <c r="O18" s="59"/>
      <c r="P18" s="108">
        <f ca="1">IFERROR(VLOOKUP(D18,תקציב!$B$17:$G$54,6,0),0)</f>
        <v>0</v>
      </c>
      <c r="Q18" s="109">
        <f ca="1">IFERROR(VLOOKUP(D18,תקציב!$B$17:$G$54,5,0),0)</f>
        <v>0</v>
      </c>
      <c r="R18" s="109">
        <f ca="1">IF(ISNUMBER(VLOOKUP(D18,תקציב!$B$17:$G$54,3,FALSE)),VLOOKUP(D18,תקציב!$B$17:$G$54,3,FALSE),1)</f>
        <v>1</v>
      </c>
      <c r="S18" s="109">
        <f t="shared" ca="1" si="2"/>
        <v>0</v>
      </c>
      <c r="T18" s="111">
        <f t="shared" ca="1" si="3"/>
        <v>0</v>
      </c>
      <c r="U18" s="114">
        <f ca="1">IFERROR(VLOOKUP(D18,תקציב!$B$17:$H$54,7,FALSE),0)-T18</f>
        <v>0</v>
      </c>
      <c r="V18" s="59"/>
      <c r="W18" s="59"/>
      <c r="X18" s="59"/>
      <c r="Y18" s="59"/>
      <c r="Z18" s="59"/>
    </row>
    <row r="19" spans="1:26" x14ac:dyDescent="0.2">
      <c r="A19" s="59"/>
      <c r="B19" s="59"/>
      <c r="C19" s="59" t="str">
        <f t="shared" si="0"/>
        <v>שבועות</v>
      </c>
      <c r="D19" s="137" t="str">
        <f>'מק"ט'!$C$8&amp;VLOOKUP(H19,'מק"ט'!$D$2:$E$9,2,FALSE)&amp;VLOOKUP(F19,'מק"ט'!$F$2:$G$11,2,FALSE)&amp;RIGHT(VLOOKUP(G19,'מק"ט'!H:I,2,FALSE),2)</f>
        <v>71130105</v>
      </c>
      <c r="E19" s="138" t="str">
        <f>RIGHT(VLOOKUP(G19,'מק"ט'!H:I,2,FALSE),2)</f>
        <v>05</v>
      </c>
      <c r="F19" s="139" t="s">
        <v>99</v>
      </c>
      <c r="G19" s="161" t="s">
        <v>127</v>
      </c>
      <c r="H19" s="140" t="s">
        <v>39</v>
      </c>
      <c r="I19" s="141"/>
      <c r="J19" s="141"/>
      <c r="K19" s="141"/>
      <c r="L19" s="142"/>
      <c r="M19" s="107">
        <f t="shared" si="1"/>
        <v>15</v>
      </c>
      <c r="N19" s="59"/>
      <c r="O19" s="59"/>
      <c r="P19" s="108">
        <f ca="1">IFERROR(VLOOKUP(D19,תקציב!$B$17:$G$54,6,0),0)</f>
        <v>0</v>
      </c>
      <c r="Q19" s="109">
        <f ca="1">IFERROR(VLOOKUP(D19,תקציב!$B$17:$G$54,5,0),0)</f>
        <v>0</v>
      </c>
      <c r="R19" s="109">
        <f ca="1">IF(ISNUMBER(VLOOKUP(D19,תקציב!$B$17:$G$54,3,FALSE)),VLOOKUP(D19,תקציב!$B$17:$G$54,3,FALSE),1)</f>
        <v>1</v>
      </c>
      <c r="S19" s="109">
        <f t="shared" ca="1" si="2"/>
        <v>0</v>
      </c>
      <c r="T19" s="111">
        <f t="shared" ca="1" si="3"/>
        <v>0</v>
      </c>
      <c r="U19" s="114">
        <f ca="1">IFERROR(VLOOKUP(D19,תקציב!$B$17:$H$54,7,FALSE),0)-T19</f>
        <v>0</v>
      </c>
      <c r="V19" s="59"/>
      <c r="W19" s="59"/>
      <c r="X19" s="59"/>
      <c r="Y19" s="59"/>
      <c r="Z19" s="59"/>
    </row>
    <row r="20" spans="1:26" x14ac:dyDescent="0.2">
      <c r="A20" s="59"/>
      <c r="B20" s="59"/>
      <c r="C20" s="59" t="str">
        <f t="shared" si="0"/>
        <v>חודשים</v>
      </c>
      <c r="D20" s="137" t="str">
        <f>'מק"ט'!$C$8&amp;VLOOKUP(H20,'מק"ט'!$D$2:$E$9,2,FALSE)&amp;VLOOKUP(F20,'מק"ט'!$F$2:$G$11,2,FALSE)&amp;RIGHT(VLOOKUP(G20,'מק"ט'!H:I,2,FALSE),2)</f>
        <v>71140105</v>
      </c>
      <c r="E20" s="138" t="str">
        <f>RIGHT(VLOOKUP(G20,'מק"ט'!H:I,2,FALSE),2)</f>
        <v>05</v>
      </c>
      <c r="F20" s="139" t="s">
        <v>99</v>
      </c>
      <c r="G20" s="161" t="s">
        <v>127</v>
      </c>
      <c r="H20" s="140" t="s">
        <v>36</v>
      </c>
      <c r="I20" s="141"/>
      <c r="J20" s="141"/>
      <c r="K20" s="141"/>
      <c r="L20" s="142"/>
      <c r="M20" s="107">
        <f t="shared" si="1"/>
        <v>15</v>
      </c>
      <c r="N20" s="59"/>
      <c r="O20" s="59"/>
      <c r="P20" s="108">
        <f ca="1">IFERROR(VLOOKUP(D20,תקציב!$B$17:$G$54,6,0),0)</f>
        <v>0</v>
      </c>
      <c r="Q20" s="109">
        <f ca="1">IFERROR(VLOOKUP(D20,תקציב!$B$17:$G$54,5,0),0)</f>
        <v>0</v>
      </c>
      <c r="R20" s="109">
        <f ca="1">IF(ISNUMBER(VLOOKUP(D20,תקציב!$B$17:$G$54,3,FALSE)),VLOOKUP(D20,תקציב!$B$17:$G$54,3,FALSE),1)</f>
        <v>1</v>
      </c>
      <c r="S20" s="109">
        <f t="shared" ca="1" si="2"/>
        <v>0</v>
      </c>
      <c r="T20" s="111">
        <f t="shared" ca="1" si="3"/>
        <v>0</v>
      </c>
      <c r="U20" s="114">
        <f ca="1">IFERROR(VLOOKUP(D20,תקציב!$B$17:$H$54,7,FALSE),0)-T20</f>
        <v>0</v>
      </c>
      <c r="V20" s="59"/>
      <c r="W20" s="59"/>
      <c r="X20" s="59"/>
      <c r="Y20" s="59"/>
      <c r="Z20" s="59"/>
    </row>
    <row r="21" spans="1:26" x14ac:dyDescent="0.2">
      <c r="A21" s="59"/>
      <c r="B21" s="59"/>
      <c r="C21" s="59" t="str">
        <f t="shared" si="0"/>
        <v>עונתי גלובלי</v>
      </c>
      <c r="D21" s="137" t="str">
        <f>'מק"ט'!$C$8&amp;VLOOKUP(H21,'מק"ט'!$D$2:$E$9,2,FALSE)&amp;VLOOKUP(F21,'מק"ט'!$F$2:$G$11,2,FALSE)&amp;RIGHT(VLOOKUP(G21,'מק"ט'!H:I,2,FALSE),2)</f>
        <v>71150105</v>
      </c>
      <c r="E21" s="138" t="str">
        <f>RIGHT(VLOOKUP(G21,'מק"ט'!H:I,2,FALSE),2)</f>
        <v>05</v>
      </c>
      <c r="F21" s="139" t="s">
        <v>99</v>
      </c>
      <c r="G21" s="161" t="s">
        <v>127</v>
      </c>
      <c r="H21" s="140" t="s">
        <v>34</v>
      </c>
      <c r="I21" s="141"/>
      <c r="J21" s="141"/>
      <c r="K21" s="141"/>
      <c r="L21" s="142"/>
      <c r="M21" s="107">
        <f t="shared" si="1"/>
        <v>15</v>
      </c>
      <c r="N21" s="59"/>
      <c r="O21" s="59"/>
      <c r="P21" s="108">
        <f ca="1">IFERROR(VLOOKUP(D21,תקציב!$B$17:$G$54,6,0),0)</f>
        <v>0</v>
      </c>
      <c r="Q21" s="109">
        <f ca="1">IFERROR(VLOOKUP(D21,תקציב!$B$17:$G$54,5,0),0)</f>
        <v>0</v>
      </c>
      <c r="R21" s="109">
        <f ca="1">IF(ISNUMBER(VLOOKUP(D21,תקציב!$B$17:$G$54,3,FALSE)),VLOOKUP(D21,תקציב!$B$17:$G$54,3,FALSE),1)</f>
        <v>1</v>
      </c>
      <c r="S21" s="109">
        <f t="shared" ca="1" si="2"/>
        <v>0</v>
      </c>
      <c r="T21" s="111">
        <f t="shared" ca="1" si="3"/>
        <v>0</v>
      </c>
      <c r="U21" s="114">
        <f ca="1">IFERROR(VLOOKUP(D21,תקציב!$B$17:$H$54,7,FALSE),0)-T21</f>
        <v>0</v>
      </c>
      <c r="V21" s="59"/>
      <c r="W21" s="59"/>
      <c r="X21" s="59"/>
      <c r="Y21" s="59"/>
      <c r="Z21" s="59"/>
    </row>
    <row r="22" spans="1:26" ht="14.25" customHeight="1" x14ac:dyDescent="0.2">
      <c r="A22" s="59"/>
      <c r="B22" s="59"/>
      <c r="C22" s="59" t="str">
        <f t="shared" si="0"/>
        <v>תכניות/פרקים</v>
      </c>
      <c r="D22" s="119" t="str">
        <f>'מק"ט'!$C$8&amp;VLOOKUP(H22,'מק"ט'!$D$2:$E$9,2,FALSE)&amp;VLOOKUP(F22,'מק"ט'!$F$2:$G$11,2,FALSE)&amp;RIGHT(VLOOKUP(G22,'מק"ט'!H:I,2,FALSE),2)</f>
        <v>71110112</v>
      </c>
      <c r="E22" s="164" t="str">
        <f>RIGHT(VLOOKUP(G22,'מק"ט'!H:I,2,FALSE),2)</f>
        <v>12</v>
      </c>
      <c r="F22" s="124" t="s">
        <v>99</v>
      </c>
      <c r="G22" s="165" t="s">
        <v>143</v>
      </c>
      <c r="H22" s="127" t="s">
        <v>30</v>
      </c>
      <c r="I22" s="128"/>
      <c r="J22" s="128"/>
      <c r="K22" s="128"/>
      <c r="L22" s="130"/>
      <c r="M22" s="107">
        <f t="shared" si="1"/>
        <v>20</v>
      </c>
      <c r="N22" s="59"/>
      <c r="O22" s="59"/>
      <c r="P22" s="108">
        <f ca="1">IFERROR(VLOOKUP(D22,תקציב!$B$17:$G$54,6,0),0)</f>
        <v>0</v>
      </c>
      <c r="Q22" s="109">
        <f ca="1">IFERROR(VLOOKUP(D22,תקציב!$B$17:$G$54,5,0),0)</f>
        <v>0</v>
      </c>
      <c r="R22" s="109">
        <f ca="1">IF(ISNUMBER(VLOOKUP(D22,תקציב!$B$17:$G$54,3,FALSE)),VLOOKUP(D22,תקציב!$B$17:$G$54,3,FALSE),1)</f>
        <v>1</v>
      </c>
      <c r="S22" s="109">
        <f t="shared" ca="1" si="2"/>
        <v>0</v>
      </c>
      <c r="T22" s="111">
        <f t="shared" ca="1" si="3"/>
        <v>0</v>
      </c>
      <c r="U22" s="114">
        <f ca="1">IFERROR(VLOOKUP(D22,תקציב!$B$17:$H$54,7,FALSE),0)-T22</f>
        <v>0</v>
      </c>
      <c r="V22" s="59"/>
      <c r="W22" s="59"/>
      <c r="X22" s="59"/>
      <c r="Y22" s="59"/>
      <c r="Z22" s="59"/>
    </row>
    <row r="23" spans="1:26" ht="14.25" customHeight="1" x14ac:dyDescent="0.2">
      <c r="A23" s="59"/>
      <c r="B23" s="59"/>
      <c r="C23" s="59" t="str">
        <f t="shared" si="0"/>
        <v>ימים</v>
      </c>
      <c r="D23" s="119" t="str">
        <f>'מק"ט'!$C$8&amp;VLOOKUP(H23,'מק"ט'!$D$2:$E$9,2,FALSE)&amp;VLOOKUP(F23,'מק"ט'!$F$2:$G$11,2,FALSE)&amp;RIGHT(VLOOKUP(G23,'מק"ט'!H:I,2,FALSE),2)</f>
        <v>71120112</v>
      </c>
      <c r="E23" s="164" t="str">
        <f>RIGHT(VLOOKUP(G23,'מק"ט'!H:I,2,FALSE),2)</f>
        <v>12</v>
      </c>
      <c r="F23" s="124" t="s">
        <v>99</v>
      </c>
      <c r="G23" s="165" t="s">
        <v>143</v>
      </c>
      <c r="H23" s="127" t="s">
        <v>31</v>
      </c>
      <c r="I23" s="128"/>
      <c r="J23" s="128"/>
      <c r="K23" s="128"/>
      <c r="L23" s="130"/>
      <c r="M23" s="107">
        <f t="shared" si="1"/>
        <v>20</v>
      </c>
      <c r="N23" s="59"/>
      <c r="O23" s="59"/>
      <c r="P23" s="108">
        <f ca="1">IFERROR(VLOOKUP(D23,תקציב!$B$17:$G$54,6,0),0)</f>
        <v>0</v>
      </c>
      <c r="Q23" s="109">
        <f ca="1">IFERROR(VLOOKUP(D23,תקציב!$B$17:$G$54,5,0),0)</f>
        <v>0</v>
      </c>
      <c r="R23" s="109">
        <f ca="1">IF(ISNUMBER(VLOOKUP(D23,תקציב!$B$17:$G$54,3,FALSE)),VLOOKUP(D23,תקציב!$B$17:$G$54,3,FALSE),1)</f>
        <v>1</v>
      </c>
      <c r="S23" s="109">
        <f t="shared" ca="1" si="2"/>
        <v>0</v>
      </c>
      <c r="T23" s="111">
        <f t="shared" ca="1" si="3"/>
        <v>0</v>
      </c>
      <c r="U23" s="114">
        <f ca="1">IFERROR(VLOOKUP(D23,תקציב!$B$17:$H$54,7,FALSE),0)-T23</f>
        <v>0</v>
      </c>
      <c r="V23" s="59"/>
      <c r="W23" s="59"/>
      <c r="X23" s="59"/>
      <c r="Y23" s="59"/>
      <c r="Z23" s="59"/>
    </row>
    <row r="24" spans="1:26" ht="14.25" customHeight="1" x14ac:dyDescent="0.2">
      <c r="A24" s="59"/>
      <c r="B24" s="59"/>
      <c r="C24" s="59" t="str">
        <f t="shared" si="0"/>
        <v>שבועות</v>
      </c>
      <c r="D24" s="119" t="str">
        <f>'מק"ט'!$C$8&amp;VLOOKUP(H24,'מק"ט'!$D$2:$E$9,2,FALSE)&amp;VLOOKUP(F24,'מק"ט'!$F$2:$G$11,2,FALSE)&amp;RIGHT(VLOOKUP(G24,'מק"ט'!H:I,2,FALSE),2)</f>
        <v>71130112</v>
      </c>
      <c r="E24" s="164" t="str">
        <f>RIGHT(VLOOKUP(G24,'מק"ט'!H:I,2,FALSE),2)</f>
        <v>12</v>
      </c>
      <c r="F24" s="124" t="s">
        <v>99</v>
      </c>
      <c r="G24" s="165" t="s">
        <v>143</v>
      </c>
      <c r="H24" s="127" t="s">
        <v>39</v>
      </c>
      <c r="I24" s="128"/>
      <c r="J24" s="128"/>
      <c r="K24" s="128"/>
      <c r="L24" s="130"/>
      <c r="M24" s="107">
        <f t="shared" si="1"/>
        <v>20</v>
      </c>
      <c r="N24" s="59"/>
      <c r="O24" s="59"/>
      <c r="P24" s="108">
        <f ca="1">IFERROR(VLOOKUP(D24,תקציב!$B$17:$G$54,6,0),0)</f>
        <v>0</v>
      </c>
      <c r="Q24" s="109">
        <f ca="1">IFERROR(VLOOKUP(D24,תקציב!$B$17:$G$54,5,0),0)</f>
        <v>0</v>
      </c>
      <c r="R24" s="109">
        <f ca="1">IF(ISNUMBER(VLOOKUP(D24,תקציב!$B$17:$G$54,3,FALSE)),VLOOKUP(D24,תקציב!$B$17:$G$54,3,FALSE),1)</f>
        <v>1</v>
      </c>
      <c r="S24" s="109">
        <f t="shared" ca="1" si="2"/>
        <v>0</v>
      </c>
      <c r="T24" s="111">
        <f t="shared" ca="1" si="3"/>
        <v>0</v>
      </c>
      <c r="U24" s="114">
        <f ca="1">IFERROR(VLOOKUP(D24,תקציב!$B$17:$H$54,7,FALSE),0)-T24</f>
        <v>0</v>
      </c>
      <c r="V24" s="59"/>
      <c r="W24" s="59"/>
      <c r="X24" s="59"/>
      <c r="Y24" s="59"/>
      <c r="Z24" s="59"/>
    </row>
    <row r="25" spans="1:26" ht="14.25" customHeight="1" x14ac:dyDescent="0.2">
      <c r="A25" s="59"/>
      <c r="B25" s="59"/>
      <c r="C25" s="59" t="str">
        <f t="shared" si="0"/>
        <v>חודשים</v>
      </c>
      <c r="D25" s="119" t="str">
        <f>'מק"ט'!$C$8&amp;VLOOKUP(H25,'מק"ט'!$D$2:$E$9,2,FALSE)&amp;VLOOKUP(F25,'מק"ט'!$F$2:$G$11,2,FALSE)&amp;RIGHT(VLOOKUP(G25,'מק"ט'!H:I,2,FALSE),2)</f>
        <v>71140112</v>
      </c>
      <c r="E25" s="164" t="str">
        <f>RIGHT(VLOOKUP(G25,'מק"ט'!H:I,2,FALSE),2)</f>
        <v>12</v>
      </c>
      <c r="F25" s="124" t="s">
        <v>99</v>
      </c>
      <c r="G25" s="165" t="s">
        <v>143</v>
      </c>
      <c r="H25" s="127" t="s">
        <v>36</v>
      </c>
      <c r="I25" s="128"/>
      <c r="J25" s="128"/>
      <c r="K25" s="128"/>
      <c r="L25" s="130"/>
      <c r="M25" s="107">
        <f t="shared" si="1"/>
        <v>20</v>
      </c>
      <c r="N25" s="59"/>
      <c r="O25" s="59"/>
      <c r="P25" s="108">
        <f ca="1">IFERROR(VLOOKUP(D25,תקציב!$B$17:$G$54,6,0),0)</f>
        <v>0</v>
      </c>
      <c r="Q25" s="109">
        <f ca="1">IFERROR(VLOOKUP(D25,תקציב!$B$17:$G$54,5,0),0)</f>
        <v>0</v>
      </c>
      <c r="R25" s="109">
        <f ca="1">IF(ISNUMBER(VLOOKUP(D25,תקציב!$B$17:$G$54,3,FALSE)),VLOOKUP(D25,תקציב!$B$17:$G$54,3,FALSE),1)</f>
        <v>1</v>
      </c>
      <c r="S25" s="109">
        <f t="shared" ca="1" si="2"/>
        <v>0</v>
      </c>
      <c r="T25" s="111">
        <f t="shared" ca="1" si="3"/>
        <v>0</v>
      </c>
      <c r="U25" s="114">
        <f ca="1">IFERROR(VLOOKUP(D25,תקציב!$B$17:$H$54,7,FALSE),0)-T25</f>
        <v>0</v>
      </c>
      <c r="V25" s="59"/>
      <c r="W25" s="59"/>
      <c r="X25" s="59"/>
      <c r="Y25" s="59"/>
      <c r="Z25" s="59"/>
    </row>
    <row r="26" spans="1:26" ht="14.25" customHeight="1" x14ac:dyDescent="0.2">
      <c r="A26" s="59"/>
      <c r="B26" s="59"/>
      <c r="C26" s="59" t="str">
        <f t="shared" si="0"/>
        <v>עונתי גלובלי</v>
      </c>
      <c r="D26" s="119" t="str">
        <f>'מק"ט'!$C$8&amp;VLOOKUP(H26,'מק"ט'!$D$2:$E$9,2,FALSE)&amp;VLOOKUP(F26,'מק"ט'!$F$2:$G$11,2,FALSE)&amp;RIGHT(VLOOKUP(G26,'מק"ט'!H:I,2,FALSE),2)</f>
        <v>71150112</v>
      </c>
      <c r="E26" s="164" t="str">
        <f>RIGHT(VLOOKUP(G26,'מק"ט'!H:I,2,FALSE),2)</f>
        <v>12</v>
      </c>
      <c r="F26" s="124" t="s">
        <v>99</v>
      </c>
      <c r="G26" s="165" t="s">
        <v>143</v>
      </c>
      <c r="H26" s="127" t="s">
        <v>34</v>
      </c>
      <c r="I26" s="128"/>
      <c r="J26" s="128"/>
      <c r="K26" s="128"/>
      <c r="L26" s="130"/>
      <c r="M26" s="107">
        <f t="shared" si="1"/>
        <v>20</v>
      </c>
      <c r="N26" s="59"/>
      <c r="O26" s="59"/>
      <c r="P26" s="108">
        <f ca="1">IFERROR(VLOOKUP(D26,תקציב!$B$17:$G$54,6,0),0)</f>
        <v>0</v>
      </c>
      <c r="Q26" s="109">
        <f ca="1">IFERROR(VLOOKUP(D26,תקציב!$B$17:$G$54,5,0),0)</f>
        <v>0</v>
      </c>
      <c r="R26" s="109">
        <f ca="1">IF(ISNUMBER(VLOOKUP(D26,תקציב!$B$17:$G$54,3,FALSE)),VLOOKUP(D26,תקציב!$B$17:$G$54,3,FALSE),1)</f>
        <v>1</v>
      </c>
      <c r="S26" s="109">
        <f t="shared" ca="1" si="2"/>
        <v>0</v>
      </c>
      <c r="T26" s="111">
        <f t="shared" ca="1" si="3"/>
        <v>0</v>
      </c>
      <c r="U26" s="114">
        <f ca="1">IFERROR(VLOOKUP(D26,תקציב!$B$17:$H$54,7,FALSE),0)-T26</f>
        <v>0</v>
      </c>
      <c r="V26" s="59"/>
      <c r="W26" s="59"/>
      <c r="X26" s="59"/>
      <c r="Y26" s="59"/>
      <c r="Z26" s="59"/>
    </row>
    <row r="27" spans="1:26" ht="14.25" customHeight="1" x14ac:dyDescent="0.2">
      <c r="A27" s="59"/>
      <c r="B27" s="59"/>
      <c r="C27" s="59" t="str">
        <f t="shared" si="0"/>
        <v>תכניות/פרקים</v>
      </c>
      <c r="D27" s="137" t="str">
        <f>'מק"ט'!$C$8&amp;VLOOKUP(H27,'מק"ט'!$D$2:$E$9,2,FALSE)&amp;VLOOKUP(F27,'מק"ט'!$F$2:$G$11,2,FALSE)&amp;RIGHT(VLOOKUP(G27,'מק"ט'!H:I,2,FALSE),2)</f>
        <v>71110108</v>
      </c>
      <c r="E27" s="166" t="str">
        <f>RIGHT(VLOOKUP(G27,'מק"ט'!H:I,2,FALSE),2)</f>
        <v>08</v>
      </c>
      <c r="F27" s="139" t="s">
        <v>99</v>
      </c>
      <c r="G27" s="167" t="s">
        <v>20</v>
      </c>
      <c r="H27" s="140" t="s">
        <v>30</v>
      </c>
      <c r="I27" s="141"/>
      <c r="J27" s="141"/>
      <c r="K27" s="141"/>
      <c r="L27" s="142"/>
      <c r="M27" s="107">
        <f t="shared" si="1"/>
        <v>25</v>
      </c>
      <c r="N27" s="59"/>
      <c r="O27" s="59"/>
      <c r="P27" s="108">
        <f ca="1">IFERROR(VLOOKUP(D27,תקציב!$B$17:$G$54,6,0),0)</f>
        <v>0</v>
      </c>
      <c r="Q27" s="109">
        <f ca="1">IFERROR(VLOOKUP(D27,תקציב!$B$17:$G$54,5,0),0)</f>
        <v>0</v>
      </c>
      <c r="R27" s="109">
        <f ca="1">IF(ISNUMBER(VLOOKUP(D27,תקציב!$B$17:$G$54,3,FALSE)),VLOOKUP(D27,תקציב!$B$17:$G$54,3,FALSE),1)</f>
        <v>1</v>
      </c>
      <c r="S27" s="109">
        <f t="shared" ca="1" si="2"/>
        <v>0</v>
      </c>
      <c r="T27" s="111">
        <f t="shared" ca="1" si="3"/>
        <v>0</v>
      </c>
      <c r="U27" s="114">
        <f ca="1">IFERROR(VLOOKUP(D27,תקציב!$B$17:$H$54,7,FALSE),0)-T27</f>
        <v>0</v>
      </c>
      <c r="V27" s="59"/>
      <c r="W27" s="59"/>
      <c r="X27" s="59"/>
      <c r="Y27" s="59"/>
      <c r="Z27" s="59"/>
    </row>
    <row r="28" spans="1:26" ht="14.25" customHeight="1" x14ac:dyDescent="0.2">
      <c r="A28" s="59"/>
      <c r="B28" s="59"/>
      <c r="C28" s="59" t="str">
        <f t="shared" si="0"/>
        <v>ימים</v>
      </c>
      <c r="D28" s="137" t="str">
        <f>'מק"ט'!$C$8&amp;VLOOKUP(H28,'מק"ט'!$D$2:$E$9,2,FALSE)&amp;VLOOKUP(F28,'מק"ט'!$F$2:$G$11,2,FALSE)&amp;RIGHT(VLOOKUP(G28,'מק"ט'!H:I,2,FALSE),2)</f>
        <v>71120108</v>
      </c>
      <c r="E28" s="166" t="str">
        <f>RIGHT(VLOOKUP(G28,'מק"ט'!H:I,2,FALSE),2)</f>
        <v>08</v>
      </c>
      <c r="F28" s="139" t="s">
        <v>99</v>
      </c>
      <c r="G28" s="167" t="s">
        <v>20</v>
      </c>
      <c r="H28" s="140" t="s">
        <v>31</v>
      </c>
      <c r="I28" s="141"/>
      <c r="J28" s="141"/>
      <c r="K28" s="141"/>
      <c r="L28" s="142"/>
      <c r="M28" s="107">
        <f t="shared" si="1"/>
        <v>25</v>
      </c>
      <c r="N28" s="59"/>
      <c r="O28" s="59"/>
      <c r="P28" s="108">
        <f ca="1">IFERROR(VLOOKUP(D28,תקציב!$B$17:$G$54,6,0),0)</f>
        <v>0</v>
      </c>
      <c r="Q28" s="109">
        <f ca="1">IFERROR(VLOOKUP(D28,תקציב!$B$17:$G$54,5,0),0)</f>
        <v>0</v>
      </c>
      <c r="R28" s="109">
        <f ca="1">IF(ISNUMBER(VLOOKUP(D28,תקציב!$B$17:$G$54,3,FALSE)),VLOOKUP(D28,תקציב!$B$17:$G$54,3,FALSE),1)</f>
        <v>1</v>
      </c>
      <c r="S28" s="109">
        <f t="shared" ca="1" si="2"/>
        <v>0</v>
      </c>
      <c r="T28" s="111">
        <f t="shared" ca="1" si="3"/>
        <v>0</v>
      </c>
      <c r="U28" s="114">
        <f ca="1">IFERROR(VLOOKUP(D28,תקציב!$B$17:$H$54,7,FALSE),0)-T28</f>
        <v>0</v>
      </c>
      <c r="V28" s="59"/>
      <c r="W28" s="59"/>
      <c r="X28" s="59"/>
      <c r="Y28" s="59"/>
      <c r="Z28" s="59"/>
    </row>
    <row r="29" spans="1:26" ht="14.25" customHeight="1" x14ac:dyDescent="0.2">
      <c r="A29" s="59"/>
      <c r="B29" s="59"/>
      <c r="C29" s="59" t="str">
        <f t="shared" si="0"/>
        <v>שבועות</v>
      </c>
      <c r="D29" s="137" t="str">
        <f>'מק"ט'!$C$8&amp;VLOOKUP(H29,'מק"ט'!$D$2:$E$9,2,FALSE)&amp;VLOOKUP(F29,'מק"ט'!$F$2:$G$11,2,FALSE)&amp;RIGHT(VLOOKUP(G29,'מק"ט'!H:I,2,FALSE),2)</f>
        <v>71130108</v>
      </c>
      <c r="E29" s="166" t="str">
        <f>RIGHT(VLOOKUP(G29,'מק"ט'!H:I,2,FALSE),2)</f>
        <v>08</v>
      </c>
      <c r="F29" s="139" t="s">
        <v>99</v>
      </c>
      <c r="G29" s="167" t="s">
        <v>20</v>
      </c>
      <c r="H29" s="140" t="s">
        <v>39</v>
      </c>
      <c r="I29" s="141"/>
      <c r="J29" s="141"/>
      <c r="K29" s="141"/>
      <c r="L29" s="142"/>
      <c r="M29" s="107">
        <f t="shared" si="1"/>
        <v>25</v>
      </c>
      <c r="N29" s="59"/>
      <c r="O29" s="59"/>
      <c r="P29" s="108">
        <f ca="1">IFERROR(VLOOKUP(D29,תקציב!$B$17:$G$54,6,0),0)</f>
        <v>0</v>
      </c>
      <c r="Q29" s="109">
        <f ca="1">IFERROR(VLOOKUP(D29,תקציב!$B$17:$G$54,5,0),0)</f>
        <v>0</v>
      </c>
      <c r="R29" s="109">
        <f ca="1">IF(ISNUMBER(VLOOKUP(D29,תקציב!$B$17:$G$54,3,FALSE)),VLOOKUP(D29,תקציב!$B$17:$G$54,3,FALSE),1)</f>
        <v>1</v>
      </c>
      <c r="S29" s="109">
        <f t="shared" ca="1" si="2"/>
        <v>0</v>
      </c>
      <c r="T29" s="111">
        <f t="shared" ca="1" si="3"/>
        <v>0</v>
      </c>
      <c r="U29" s="114">
        <f ca="1">IFERROR(VLOOKUP(D29,תקציב!$B$17:$H$54,7,FALSE),0)-T29</f>
        <v>0</v>
      </c>
      <c r="V29" s="59"/>
      <c r="W29" s="59"/>
      <c r="X29" s="59"/>
      <c r="Y29" s="59"/>
      <c r="Z29" s="59"/>
    </row>
    <row r="30" spans="1:26" ht="14.25" customHeight="1" x14ac:dyDescent="0.2">
      <c r="A30" s="59"/>
      <c r="B30" s="59"/>
      <c r="C30" s="59" t="str">
        <f t="shared" si="0"/>
        <v>חודשים</v>
      </c>
      <c r="D30" s="137" t="str">
        <f>'מק"ט'!$C$8&amp;VLOOKUP(H30,'מק"ט'!$D$2:$E$9,2,FALSE)&amp;VLOOKUP(F30,'מק"ט'!$F$2:$G$11,2,FALSE)&amp;RIGHT(VLOOKUP(G30,'מק"ט'!H:I,2,FALSE),2)</f>
        <v>71140108</v>
      </c>
      <c r="E30" s="166" t="str">
        <f>RIGHT(VLOOKUP(G30,'מק"ט'!H:I,2,FALSE),2)</f>
        <v>08</v>
      </c>
      <c r="F30" s="139" t="s">
        <v>99</v>
      </c>
      <c r="G30" s="167" t="s">
        <v>20</v>
      </c>
      <c r="H30" s="140" t="s">
        <v>36</v>
      </c>
      <c r="I30" s="141"/>
      <c r="J30" s="141"/>
      <c r="K30" s="141"/>
      <c r="L30" s="142"/>
      <c r="M30" s="107">
        <f t="shared" si="1"/>
        <v>25</v>
      </c>
      <c r="N30" s="59"/>
      <c r="O30" s="59"/>
      <c r="P30" s="108">
        <f ca="1">IFERROR(VLOOKUP(D30,תקציב!$B$17:$G$54,6,0),0)</f>
        <v>0</v>
      </c>
      <c r="Q30" s="109">
        <f ca="1">IFERROR(VLOOKUP(D30,תקציב!$B$17:$G$54,5,0),0)</f>
        <v>0</v>
      </c>
      <c r="R30" s="109">
        <f ca="1">IF(ISNUMBER(VLOOKUP(D30,תקציב!$B$17:$G$54,3,FALSE)),VLOOKUP(D30,תקציב!$B$17:$G$54,3,FALSE),1)</f>
        <v>1</v>
      </c>
      <c r="S30" s="109">
        <f t="shared" ca="1" si="2"/>
        <v>0</v>
      </c>
      <c r="T30" s="111">
        <f t="shared" ca="1" si="3"/>
        <v>0</v>
      </c>
      <c r="U30" s="114">
        <f ca="1">IFERROR(VLOOKUP(D30,תקציב!$B$17:$H$54,7,FALSE),0)-T30</f>
        <v>0</v>
      </c>
      <c r="V30" s="59"/>
      <c r="W30" s="59"/>
      <c r="X30" s="59"/>
      <c r="Y30" s="59"/>
      <c r="Z30" s="59"/>
    </row>
    <row r="31" spans="1:26" ht="14.25" customHeight="1" x14ac:dyDescent="0.2">
      <c r="A31" s="59"/>
      <c r="B31" s="59"/>
      <c r="C31" s="59" t="str">
        <f t="shared" si="0"/>
        <v>עונתי גלובלי</v>
      </c>
      <c r="D31" s="168" t="str">
        <f>'מק"ט'!$C$8&amp;VLOOKUP(H31,'מק"ט'!$D$2:$E$9,2,FALSE)&amp;VLOOKUP(F31,'מק"ט'!$F$2:$G$11,2,FALSE)&amp;RIGHT(VLOOKUP(G31,'מק"ט'!H:I,2,FALSE),2)</f>
        <v>71150108</v>
      </c>
      <c r="E31" s="169" t="str">
        <f>RIGHT(VLOOKUP(G31,'מק"ט'!H:I,2,FALSE),2)</f>
        <v>08</v>
      </c>
      <c r="F31" s="170" t="s">
        <v>99</v>
      </c>
      <c r="G31" s="171" t="s">
        <v>20</v>
      </c>
      <c r="H31" s="172" t="s">
        <v>34</v>
      </c>
      <c r="I31" s="173"/>
      <c r="J31" s="173"/>
      <c r="K31" s="173"/>
      <c r="L31" s="174"/>
      <c r="M31" s="107">
        <f t="shared" si="1"/>
        <v>25</v>
      </c>
      <c r="N31" s="59"/>
      <c r="O31" s="59"/>
      <c r="P31" s="108">
        <f ca="1">IFERROR(VLOOKUP(D31,תקציב!$B$17:$G$54,6,0),0)</f>
        <v>0</v>
      </c>
      <c r="Q31" s="109">
        <f ca="1">IFERROR(VLOOKUP(D31,תקציב!$B$17:$G$54,5,0),0)</f>
        <v>0</v>
      </c>
      <c r="R31" s="109">
        <f ca="1">IF(ISNUMBER(VLOOKUP(D31,תקציב!$B$17:$G$54,3,FALSE)),VLOOKUP(D31,תקציב!$B$17:$G$54,3,FALSE),1)</f>
        <v>1</v>
      </c>
      <c r="S31" s="109">
        <f t="shared" ca="1" si="2"/>
        <v>0</v>
      </c>
      <c r="T31" s="111">
        <f t="shared" ca="1" si="3"/>
        <v>0</v>
      </c>
      <c r="U31" s="114">
        <f ca="1">IFERROR(VLOOKUP(D31,תקציב!$B$17:$H$54,7,FALSE),0)-T31</f>
        <v>0</v>
      </c>
      <c r="V31" s="59"/>
      <c r="W31" s="59"/>
      <c r="X31" s="59"/>
      <c r="Y31" s="59"/>
      <c r="Z31" s="59"/>
    </row>
    <row r="32" spans="1:26" x14ac:dyDescent="0.2">
      <c r="A32" s="59"/>
      <c r="B32" s="59"/>
      <c r="C32" s="59" t="str">
        <f t="shared" si="0"/>
        <v>תכניות/פרקים</v>
      </c>
      <c r="D32" s="119" t="str">
        <f>'מק"ט'!$C$8&amp;VLOOKUP(H32,'מק"ט'!$D$2:$E$9,2,FALSE)&amp;VLOOKUP(F32,'מק"ט'!$F$2:$G$11,2,FALSE)&amp;RIGHT(VLOOKUP(G32,'מק"ט'!H:I,2,FALSE),2)</f>
        <v>71110416</v>
      </c>
      <c r="E32" s="164" t="str">
        <f>RIGHT(VLOOKUP(G32,'מק"ט'!H:I,2,FALSE),2)</f>
        <v>16</v>
      </c>
      <c r="F32" s="124" t="s">
        <v>118</v>
      </c>
      <c r="G32" s="175" t="s">
        <v>226</v>
      </c>
      <c r="H32" s="127" t="s">
        <v>30</v>
      </c>
      <c r="I32" s="176"/>
      <c r="J32" s="176"/>
      <c r="K32" s="176"/>
      <c r="L32" s="177"/>
      <c r="M32" s="107">
        <f t="shared" si="1"/>
        <v>30</v>
      </c>
      <c r="N32" s="59"/>
      <c r="O32" s="59"/>
      <c r="P32" s="108">
        <f ca="1">IFERROR(VLOOKUP(D32,תקציב!$B$17:$G$54,6,0),0)</f>
        <v>0</v>
      </c>
      <c r="Q32" s="109">
        <f ca="1">IFERROR(VLOOKUP(D32,תקציב!$B$17:$G$54,5,0),0)</f>
        <v>0</v>
      </c>
      <c r="R32" s="109">
        <f ca="1">IF(ISNUMBER(VLOOKUP(D32,תקציב!$B$17:$G$54,3,FALSE)),VLOOKUP(D32,תקציב!$B$17:$G$54,3,FALSE),1)</f>
        <v>1</v>
      </c>
      <c r="S32" s="109">
        <f t="shared" ca="1" si="2"/>
        <v>0</v>
      </c>
      <c r="T32" s="111">
        <f t="shared" ca="1" si="3"/>
        <v>0</v>
      </c>
      <c r="U32" s="114">
        <f ca="1">IFERROR(VLOOKUP(D32,תקציב!$B$17:$H$54,7,FALSE),0)-T32</f>
        <v>0</v>
      </c>
      <c r="V32" s="59"/>
      <c r="W32" s="59"/>
      <c r="X32" s="59"/>
      <c r="Y32" s="59"/>
      <c r="Z32" s="59"/>
    </row>
    <row r="33" spans="1:26" x14ac:dyDescent="0.2">
      <c r="A33" s="59"/>
      <c r="B33" s="59"/>
      <c r="C33" s="59" t="str">
        <f t="shared" si="0"/>
        <v>ימים</v>
      </c>
      <c r="D33" s="119" t="str">
        <f>'מק"ט'!$C$8&amp;VLOOKUP(H33,'מק"ט'!$D$2:$E$9,2,FALSE)&amp;VLOOKUP(F33,'מק"ט'!$F$2:$G$11,2,FALSE)&amp;RIGHT(VLOOKUP(G33,'מק"ט'!H:I,2,FALSE),2)</f>
        <v>71120416</v>
      </c>
      <c r="E33" s="164" t="str">
        <f>RIGHT(VLOOKUP(G33,'מק"ט'!H:I,2,FALSE),2)</f>
        <v>16</v>
      </c>
      <c r="F33" s="124" t="s">
        <v>118</v>
      </c>
      <c r="G33" s="175" t="s">
        <v>226</v>
      </c>
      <c r="H33" s="127" t="s">
        <v>31</v>
      </c>
      <c r="I33" s="176"/>
      <c r="J33" s="176"/>
      <c r="K33" s="176"/>
      <c r="L33" s="177"/>
      <c r="M33" s="107">
        <f t="shared" si="1"/>
        <v>30</v>
      </c>
      <c r="N33" s="59"/>
      <c r="O33" s="59"/>
      <c r="P33" s="108">
        <f ca="1">IFERROR(VLOOKUP(D33,תקציב!$B$17:$G$54,6,0),0)</f>
        <v>0</v>
      </c>
      <c r="Q33" s="109">
        <f ca="1">IFERROR(VLOOKUP(D33,תקציב!$B$17:$G$54,5,0),0)</f>
        <v>0</v>
      </c>
      <c r="R33" s="109">
        <f ca="1">IF(ISNUMBER(VLOOKUP(D33,תקציב!$B$17:$G$54,3,FALSE)),VLOOKUP(D33,תקציב!$B$17:$G$54,3,FALSE),1)</f>
        <v>1</v>
      </c>
      <c r="S33" s="109">
        <f t="shared" ca="1" si="2"/>
        <v>0</v>
      </c>
      <c r="T33" s="111">
        <f t="shared" ca="1" si="3"/>
        <v>0</v>
      </c>
      <c r="U33" s="114">
        <f ca="1">IFERROR(VLOOKUP(D33,תקציב!$B$17:$H$54,7,FALSE),0)-T33</f>
        <v>0</v>
      </c>
      <c r="V33" s="59"/>
      <c r="W33" s="59"/>
      <c r="X33" s="59"/>
      <c r="Y33" s="59"/>
      <c r="Z33" s="59"/>
    </row>
    <row r="34" spans="1:26" x14ac:dyDescent="0.2">
      <c r="A34" s="59"/>
      <c r="B34" s="59"/>
      <c r="C34" s="59" t="str">
        <f t="shared" si="0"/>
        <v>שבועות</v>
      </c>
      <c r="D34" s="119" t="str">
        <f>'מק"ט'!$C$8&amp;VLOOKUP(H34,'מק"ט'!$D$2:$E$9,2,FALSE)&amp;VLOOKUP(F34,'מק"ט'!$F$2:$G$11,2,FALSE)&amp;RIGHT(VLOOKUP(G34,'מק"ט'!H:I,2,FALSE),2)</f>
        <v>71130416</v>
      </c>
      <c r="E34" s="164" t="str">
        <f>RIGHT(VLOOKUP(G34,'מק"ט'!H:I,2,FALSE),2)</f>
        <v>16</v>
      </c>
      <c r="F34" s="124" t="s">
        <v>118</v>
      </c>
      <c r="G34" s="175" t="s">
        <v>226</v>
      </c>
      <c r="H34" s="127" t="s">
        <v>39</v>
      </c>
      <c r="I34" s="176"/>
      <c r="J34" s="176"/>
      <c r="K34" s="176"/>
      <c r="L34" s="177"/>
      <c r="M34" s="107">
        <f t="shared" si="1"/>
        <v>30</v>
      </c>
      <c r="N34" s="59"/>
      <c r="O34" s="59"/>
      <c r="P34" s="108">
        <f ca="1">IFERROR(VLOOKUP(D34,תקציב!$B$17:$G$54,6,0),0)</f>
        <v>0</v>
      </c>
      <c r="Q34" s="109">
        <f ca="1">IFERROR(VLOOKUP(D34,תקציב!$B$17:$G$54,5,0),0)</f>
        <v>0</v>
      </c>
      <c r="R34" s="109">
        <f ca="1">IF(ISNUMBER(VLOOKUP(D34,תקציב!$B$17:$G$54,3,FALSE)),VLOOKUP(D34,תקציב!$B$17:$G$54,3,FALSE),1)</f>
        <v>1</v>
      </c>
      <c r="S34" s="109">
        <f t="shared" ca="1" si="2"/>
        <v>0</v>
      </c>
      <c r="T34" s="111">
        <f t="shared" ca="1" si="3"/>
        <v>0</v>
      </c>
      <c r="U34" s="114">
        <f ca="1">IFERROR(VLOOKUP(D34,תקציב!$B$17:$H$54,7,FALSE),0)-T34</f>
        <v>0</v>
      </c>
      <c r="V34" s="59"/>
      <c r="W34" s="59"/>
      <c r="X34" s="59"/>
      <c r="Y34" s="59"/>
      <c r="Z34" s="59"/>
    </row>
    <row r="35" spans="1:26" x14ac:dyDescent="0.2">
      <c r="A35" s="59"/>
      <c r="B35" s="59"/>
      <c r="C35" s="59" t="str">
        <f t="shared" si="0"/>
        <v>חודשים</v>
      </c>
      <c r="D35" s="119" t="str">
        <f>'מק"ט'!$C$8&amp;VLOOKUP(H35,'מק"ט'!$D$2:$E$9,2,FALSE)&amp;VLOOKUP(F35,'מק"ט'!$F$2:$G$11,2,FALSE)&amp;RIGHT(VLOOKUP(G35,'מק"ט'!H:I,2,FALSE),2)</f>
        <v>71140416</v>
      </c>
      <c r="E35" s="122" t="str">
        <f>RIGHT(VLOOKUP(G35,'מק"ט'!H:I,2,FALSE),2)</f>
        <v>16</v>
      </c>
      <c r="F35" s="124" t="s">
        <v>118</v>
      </c>
      <c r="G35" s="175" t="s">
        <v>226</v>
      </c>
      <c r="H35" s="127" t="s">
        <v>36</v>
      </c>
      <c r="I35" s="176"/>
      <c r="J35" s="176"/>
      <c r="K35" s="176"/>
      <c r="L35" s="177"/>
      <c r="M35" s="107">
        <f t="shared" si="1"/>
        <v>30</v>
      </c>
      <c r="N35" s="59"/>
      <c r="O35" s="59"/>
      <c r="P35" s="108">
        <f ca="1">IFERROR(VLOOKUP(D35,תקציב!$B$17:$G$54,6,0),0)</f>
        <v>0</v>
      </c>
      <c r="Q35" s="109">
        <f ca="1">IFERROR(VLOOKUP(D35,תקציב!$B$17:$G$54,5,0),0)</f>
        <v>0</v>
      </c>
      <c r="R35" s="109">
        <f ca="1">IF(ISNUMBER(VLOOKUP(D35,תקציב!$B$17:$G$54,3,FALSE)),VLOOKUP(D35,תקציב!$B$17:$G$54,3,FALSE),1)</f>
        <v>1</v>
      </c>
      <c r="S35" s="109">
        <f t="shared" ca="1" si="2"/>
        <v>0</v>
      </c>
      <c r="T35" s="111">
        <f t="shared" ca="1" si="3"/>
        <v>0</v>
      </c>
      <c r="U35" s="114">
        <f ca="1">IFERROR(VLOOKUP(D35,תקציב!$B$17:$H$54,7,FALSE),0)-T35</f>
        <v>0</v>
      </c>
      <c r="V35" s="59"/>
      <c r="W35" s="59"/>
      <c r="X35" s="59"/>
      <c r="Y35" s="59"/>
      <c r="Z35" s="59"/>
    </row>
    <row r="36" spans="1:26" x14ac:dyDescent="0.2">
      <c r="A36" s="59"/>
      <c r="B36" s="59"/>
      <c r="C36" s="59" t="str">
        <f t="shared" si="0"/>
        <v>עונתי גלובלי</v>
      </c>
      <c r="D36" s="119" t="str">
        <f>'מק"ט'!$C$8&amp;VLOOKUP(H36,'מק"ט'!$D$2:$E$9,2,FALSE)&amp;VLOOKUP(F36,'מק"ט'!$F$2:$G$11,2,FALSE)&amp;RIGHT(VLOOKUP(G36,'מק"ט'!H:I,2,FALSE),2)</f>
        <v>71150416</v>
      </c>
      <c r="E36" s="122" t="str">
        <f>RIGHT(VLOOKUP(G36,'מק"ט'!H:I,2,FALSE),2)</f>
        <v>16</v>
      </c>
      <c r="F36" s="124" t="s">
        <v>118</v>
      </c>
      <c r="G36" s="175" t="s">
        <v>226</v>
      </c>
      <c r="H36" s="127" t="s">
        <v>34</v>
      </c>
      <c r="I36" s="176"/>
      <c r="J36" s="176"/>
      <c r="K36" s="176"/>
      <c r="L36" s="177"/>
      <c r="M36" s="107">
        <f t="shared" si="1"/>
        <v>30</v>
      </c>
      <c r="N36" s="59"/>
      <c r="O36" s="59"/>
      <c r="P36" s="108">
        <f ca="1">IFERROR(VLOOKUP(D36,תקציב!$B$17:$G$54,6,0),0)</f>
        <v>0</v>
      </c>
      <c r="Q36" s="109">
        <f ca="1">IFERROR(VLOOKUP(D36,תקציב!$B$17:$G$54,5,0),0)</f>
        <v>0</v>
      </c>
      <c r="R36" s="109">
        <f ca="1">IF(ISNUMBER(VLOOKUP(D36,תקציב!$B$17:$G$54,3,FALSE)),VLOOKUP(D36,תקציב!$B$17:$G$54,3,FALSE),1)</f>
        <v>1</v>
      </c>
      <c r="S36" s="109">
        <f t="shared" ca="1" si="2"/>
        <v>0</v>
      </c>
      <c r="T36" s="111">
        <f t="shared" ca="1" si="3"/>
        <v>0</v>
      </c>
      <c r="U36" s="114">
        <f ca="1">IFERROR(VLOOKUP(D36,תקציב!$B$17:$H$54,7,FALSE),0)-T36</f>
        <v>0</v>
      </c>
      <c r="V36" s="59"/>
      <c r="W36" s="59"/>
      <c r="X36" s="59"/>
      <c r="Y36" s="59"/>
      <c r="Z36" s="59"/>
    </row>
    <row r="37" spans="1:26" x14ac:dyDescent="0.2">
      <c r="A37" s="59"/>
      <c r="B37" s="59"/>
      <c r="C37" s="59" t="str">
        <f t="shared" si="0"/>
        <v>תכניות/פרקים</v>
      </c>
      <c r="D37" s="181" t="str">
        <f>'מק"ט'!$C$8&amp;VLOOKUP(H37,'מק"ט'!$D$2:$E$9,2,FALSE)&amp;VLOOKUP(F37,'מק"ט'!$F$2:$G$11,2,FALSE)&amp;RIGHT(VLOOKUP(G37,'מק"ט'!H:I,2,FALSE),2)</f>
        <v>71110211</v>
      </c>
      <c r="E37" s="182" t="str">
        <f>RIGHT(VLOOKUP(G37,'מק"ט'!H:I,2,FALSE),2)</f>
        <v>11</v>
      </c>
      <c r="F37" s="183" t="s">
        <v>111</v>
      </c>
      <c r="G37" s="184" t="s">
        <v>172</v>
      </c>
      <c r="H37" s="185" t="s">
        <v>30</v>
      </c>
      <c r="I37" s="186"/>
      <c r="J37" s="186"/>
      <c r="K37" s="186"/>
      <c r="L37" s="187"/>
      <c r="M37" s="107">
        <f t="shared" si="1"/>
        <v>35</v>
      </c>
      <c r="N37" s="59"/>
      <c r="O37" s="59"/>
      <c r="P37" s="108">
        <f ca="1">IFERROR(VLOOKUP(D37,תקציב!$B$17:$G$54,6,0),0)</f>
        <v>0</v>
      </c>
      <c r="Q37" s="109">
        <f ca="1">IFERROR(VLOOKUP(D37,תקציב!$B$17:$G$54,5,0),0)</f>
        <v>0</v>
      </c>
      <c r="R37" s="109">
        <f ca="1">IF(ISNUMBER(VLOOKUP(D37,תקציב!$B$17:$G$54,3,FALSE)),VLOOKUP(D37,תקציב!$B$17:$G$54,3,FALSE),1)</f>
        <v>1</v>
      </c>
      <c r="S37" s="109">
        <f t="shared" ca="1" si="2"/>
        <v>0</v>
      </c>
      <c r="T37" s="111">
        <f t="shared" ca="1" si="3"/>
        <v>0</v>
      </c>
      <c r="U37" s="114">
        <f ca="1">IFERROR(VLOOKUP(D37,תקציב!$B$17:$H$54,7,FALSE),0)-T37</f>
        <v>0</v>
      </c>
      <c r="V37" s="59"/>
      <c r="W37" s="59"/>
      <c r="X37" s="59"/>
      <c r="Y37" s="59"/>
      <c r="Z37" s="59"/>
    </row>
    <row r="38" spans="1:26" x14ac:dyDescent="0.2">
      <c r="A38" s="59"/>
      <c r="B38" s="59"/>
      <c r="C38" s="59" t="str">
        <f t="shared" si="0"/>
        <v>ימים</v>
      </c>
      <c r="D38" s="137" t="str">
        <f>'מק"ט'!$C$8&amp;VLOOKUP(H38,'מק"ט'!$D$2:$E$9,2,FALSE)&amp;VLOOKUP(F38,'מק"ט'!$F$2:$G$11,2,FALSE)&amp;RIGHT(VLOOKUP(G38,'מק"ט'!H:I,2,FALSE),2)</f>
        <v>71120211</v>
      </c>
      <c r="E38" s="166" t="str">
        <f>RIGHT(VLOOKUP(G38,'מק"ט'!H:I,2,FALSE),2)</f>
        <v>11</v>
      </c>
      <c r="F38" s="139" t="s">
        <v>111</v>
      </c>
      <c r="G38" s="188" t="s">
        <v>172</v>
      </c>
      <c r="H38" s="140" t="s">
        <v>31</v>
      </c>
      <c r="I38" s="189"/>
      <c r="J38" s="189"/>
      <c r="K38" s="189"/>
      <c r="L38" s="190"/>
      <c r="M38" s="107">
        <f t="shared" si="1"/>
        <v>35</v>
      </c>
      <c r="N38" s="59"/>
      <c r="O38" s="59"/>
      <c r="P38" s="108">
        <f ca="1">IFERROR(VLOOKUP(D38,תקציב!$B$17:$G$54,6,0),0)</f>
        <v>0</v>
      </c>
      <c r="Q38" s="109">
        <f ca="1">IFERROR(VLOOKUP(D38,תקציב!$B$17:$G$54,5,0),0)</f>
        <v>0</v>
      </c>
      <c r="R38" s="109">
        <f ca="1">IF(ISNUMBER(VLOOKUP(D38,תקציב!$B$17:$G$54,3,FALSE)),VLOOKUP(D38,תקציב!$B$17:$G$54,3,FALSE),1)</f>
        <v>1</v>
      </c>
      <c r="S38" s="109">
        <f t="shared" ca="1" si="2"/>
        <v>0</v>
      </c>
      <c r="T38" s="111">
        <f t="shared" ca="1" si="3"/>
        <v>0</v>
      </c>
      <c r="U38" s="114">
        <f ca="1">IFERROR(VLOOKUP(D38,תקציב!$B$17:$H$54,7,FALSE),0)-T38</f>
        <v>0</v>
      </c>
      <c r="V38" s="59"/>
      <c r="W38" s="59"/>
      <c r="X38" s="59"/>
      <c r="Y38" s="59"/>
      <c r="Z38" s="59"/>
    </row>
    <row r="39" spans="1:26" x14ac:dyDescent="0.2">
      <c r="A39" s="59"/>
      <c r="B39" s="59"/>
      <c r="C39" s="59" t="str">
        <f t="shared" si="0"/>
        <v>שבועות</v>
      </c>
      <c r="D39" s="137" t="str">
        <f>'מק"ט'!$C$8&amp;VLOOKUP(H39,'מק"ט'!$D$2:$E$9,2,FALSE)&amp;VLOOKUP(F39,'מק"ט'!$F$2:$G$11,2,FALSE)&amp;RIGHT(VLOOKUP(G39,'מק"ט'!H:I,2,FALSE),2)</f>
        <v>71130211</v>
      </c>
      <c r="E39" s="166" t="str">
        <f>RIGHT(VLOOKUP(G39,'מק"ט'!H:I,2,FALSE),2)</f>
        <v>11</v>
      </c>
      <c r="F39" s="139" t="s">
        <v>111</v>
      </c>
      <c r="G39" s="188" t="s">
        <v>172</v>
      </c>
      <c r="H39" s="140" t="s">
        <v>39</v>
      </c>
      <c r="I39" s="189"/>
      <c r="J39" s="189"/>
      <c r="K39" s="189"/>
      <c r="L39" s="190"/>
      <c r="M39" s="107">
        <f t="shared" si="1"/>
        <v>35</v>
      </c>
      <c r="N39" s="59"/>
      <c r="O39" s="59"/>
      <c r="P39" s="108">
        <f ca="1">IFERROR(VLOOKUP(D39,תקציב!$B$17:$G$54,6,0),0)</f>
        <v>0</v>
      </c>
      <c r="Q39" s="109">
        <f ca="1">IFERROR(VLOOKUP(D39,תקציב!$B$17:$G$54,5,0),0)</f>
        <v>0</v>
      </c>
      <c r="R39" s="109">
        <f ca="1">IF(ISNUMBER(VLOOKUP(D39,תקציב!$B$17:$G$54,3,FALSE)),VLOOKUP(D39,תקציב!$B$17:$G$54,3,FALSE),1)</f>
        <v>1</v>
      </c>
      <c r="S39" s="109">
        <f t="shared" ca="1" si="2"/>
        <v>0</v>
      </c>
      <c r="T39" s="111">
        <f t="shared" ca="1" si="3"/>
        <v>0</v>
      </c>
      <c r="U39" s="114">
        <f ca="1">IFERROR(VLOOKUP(D39,תקציב!$B$17:$H$54,7,FALSE),0)-T39</f>
        <v>0</v>
      </c>
      <c r="V39" s="59"/>
      <c r="W39" s="59"/>
      <c r="X39" s="59"/>
      <c r="Y39" s="59"/>
      <c r="Z39" s="59"/>
    </row>
    <row r="40" spans="1:26" x14ac:dyDescent="0.2">
      <c r="A40" s="59"/>
      <c r="B40" s="59"/>
      <c r="C40" s="59" t="str">
        <f t="shared" si="0"/>
        <v>חודשים</v>
      </c>
      <c r="D40" s="137" t="str">
        <f>'מק"ט'!$C$8&amp;VLOOKUP(H40,'מק"ט'!$D$2:$E$9,2,FALSE)&amp;VLOOKUP(F40,'מק"ט'!$F$2:$G$11,2,FALSE)&amp;RIGHT(VLOOKUP(G40,'מק"ט'!H:I,2,FALSE),2)</f>
        <v>71140211</v>
      </c>
      <c r="E40" s="166" t="str">
        <f>RIGHT(VLOOKUP(G40,'מק"ט'!H:I,2,FALSE),2)</f>
        <v>11</v>
      </c>
      <c r="F40" s="139" t="s">
        <v>111</v>
      </c>
      <c r="G40" s="188" t="s">
        <v>172</v>
      </c>
      <c r="H40" s="140" t="s">
        <v>36</v>
      </c>
      <c r="I40" s="189"/>
      <c r="J40" s="189"/>
      <c r="K40" s="189"/>
      <c r="L40" s="190"/>
      <c r="M40" s="107">
        <f t="shared" si="1"/>
        <v>35</v>
      </c>
      <c r="N40" s="59"/>
      <c r="O40" s="59"/>
      <c r="P40" s="108">
        <f ca="1">IFERROR(VLOOKUP(D40,תקציב!$B$17:$G$54,6,0),0)</f>
        <v>0</v>
      </c>
      <c r="Q40" s="109">
        <f ca="1">IFERROR(VLOOKUP(D40,תקציב!$B$17:$G$54,5,0),0)</f>
        <v>0</v>
      </c>
      <c r="R40" s="109">
        <f ca="1">IF(ISNUMBER(VLOOKUP(D40,תקציב!$B$17:$G$54,3,FALSE)),VLOOKUP(D40,תקציב!$B$17:$G$54,3,FALSE),1)</f>
        <v>1</v>
      </c>
      <c r="S40" s="109">
        <f t="shared" ca="1" si="2"/>
        <v>0</v>
      </c>
      <c r="T40" s="111">
        <f t="shared" ca="1" si="3"/>
        <v>0</v>
      </c>
      <c r="U40" s="114">
        <f ca="1">IFERROR(VLOOKUP(D40,תקציב!$B$17:$H$54,7,FALSE),0)-T40</f>
        <v>0</v>
      </c>
      <c r="V40" s="59"/>
      <c r="W40" s="59"/>
      <c r="X40" s="59"/>
      <c r="Y40" s="59"/>
      <c r="Z40" s="59"/>
    </row>
    <row r="41" spans="1:26" x14ac:dyDescent="0.2">
      <c r="A41" s="59"/>
      <c r="B41" s="59"/>
      <c r="C41" s="59" t="str">
        <f t="shared" si="0"/>
        <v>עונתי גלובלי</v>
      </c>
      <c r="D41" s="137" t="str">
        <f>'מק"ט'!$C$8&amp;VLOOKUP(H41,'מק"ט'!$D$2:$E$9,2,FALSE)&amp;VLOOKUP(F41,'מק"ט'!$F$2:$G$11,2,FALSE)&amp;RIGHT(VLOOKUP(G41,'מק"ט'!H:I,2,FALSE),2)</f>
        <v>71150211</v>
      </c>
      <c r="E41" s="166" t="str">
        <f>RIGHT(VLOOKUP(G41,'מק"ט'!H:I,2,FALSE),2)</f>
        <v>11</v>
      </c>
      <c r="F41" s="139" t="s">
        <v>111</v>
      </c>
      <c r="G41" s="188" t="s">
        <v>172</v>
      </c>
      <c r="H41" s="140" t="s">
        <v>34</v>
      </c>
      <c r="I41" s="189"/>
      <c r="J41" s="189"/>
      <c r="K41" s="189"/>
      <c r="L41" s="190"/>
      <c r="M41" s="107">
        <f t="shared" si="1"/>
        <v>35</v>
      </c>
      <c r="N41" s="59"/>
      <c r="O41" s="59"/>
      <c r="P41" s="108">
        <f ca="1">IFERROR(VLOOKUP(D41,תקציב!$B$17:$G$54,6,0),0)</f>
        <v>0</v>
      </c>
      <c r="Q41" s="109">
        <f ca="1">IFERROR(VLOOKUP(D41,תקציב!$B$17:$G$54,5,0),0)</f>
        <v>0</v>
      </c>
      <c r="R41" s="109">
        <f ca="1">IF(ISNUMBER(VLOOKUP(D41,תקציב!$B$17:$G$54,3,FALSE)),VLOOKUP(D41,תקציב!$B$17:$G$54,3,FALSE),1)</f>
        <v>1</v>
      </c>
      <c r="S41" s="109">
        <f t="shared" ca="1" si="2"/>
        <v>0</v>
      </c>
      <c r="T41" s="111">
        <f t="shared" ca="1" si="3"/>
        <v>0</v>
      </c>
      <c r="U41" s="114">
        <f ca="1">IFERROR(VLOOKUP(D41,תקציב!$B$17:$H$54,7,FALSE),0)-T41</f>
        <v>0</v>
      </c>
      <c r="V41" s="59"/>
      <c r="W41" s="59"/>
      <c r="X41" s="59"/>
      <c r="Y41" s="59"/>
      <c r="Z41" s="59"/>
    </row>
    <row r="42" spans="1:26" x14ac:dyDescent="0.2">
      <c r="A42" s="59"/>
      <c r="B42" s="59"/>
      <c r="C42" s="59" t="str">
        <f t="shared" si="0"/>
        <v>תכניות/פרקים</v>
      </c>
      <c r="D42" s="119" t="str">
        <f>'מק"ט'!$C$8&amp;VLOOKUP(H42,'מק"ט'!$D$2:$E$9,2,FALSE)&amp;VLOOKUP(F42,'מק"ט'!$F$2:$G$11,2,FALSE)&amp;RIGHT(VLOOKUP(G42,'מק"ט'!H:I,2,FALSE),2)</f>
        <v>71110212</v>
      </c>
      <c r="E42" s="164" t="str">
        <f>RIGHT(VLOOKUP(G42,'מק"ט'!H:I,2,FALSE),2)</f>
        <v>12</v>
      </c>
      <c r="F42" s="124" t="s">
        <v>111</v>
      </c>
      <c r="G42" s="178" t="s">
        <v>174</v>
      </c>
      <c r="H42" s="127" t="s">
        <v>30</v>
      </c>
      <c r="I42" s="176"/>
      <c r="J42" s="176"/>
      <c r="K42" s="176"/>
      <c r="L42" s="177"/>
      <c r="M42" s="107">
        <f t="shared" si="1"/>
        <v>40</v>
      </c>
      <c r="N42" s="59"/>
      <c r="O42" s="59"/>
      <c r="P42" s="108">
        <f ca="1">IFERROR(VLOOKUP(D42,תקציב!$B$17:$G$54,6,0),0)</f>
        <v>0</v>
      </c>
      <c r="Q42" s="109">
        <f ca="1">IFERROR(VLOOKUP(D42,תקציב!$B$17:$G$54,5,0),0)</f>
        <v>0</v>
      </c>
      <c r="R42" s="109">
        <f ca="1">IF(ISNUMBER(VLOOKUP(D42,תקציב!$B$17:$G$54,3,FALSE)),VLOOKUP(D42,תקציב!$B$17:$G$54,3,FALSE),1)</f>
        <v>1</v>
      </c>
      <c r="S42" s="109">
        <f t="shared" ca="1" si="2"/>
        <v>0</v>
      </c>
      <c r="T42" s="111">
        <f t="shared" ca="1" si="3"/>
        <v>0</v>
      </c>
      <c r="U42" s="114">
        <f ca="1">IFERROR(VLOOKUP(D42,תקציב!$B$17:$H$54,7,FALSE),0)-T42</f>
        <v>0</v>
      </c>
      <c r="V42" s="59"/>
      <c r="W42" s="59"/>
      <c r="X42" s="59"/>
      <c r="Y42" s="59"/>
      <c r="Z42" s="59"/>
    </row>
    <row r="43" spans="1:26" x14ac:dyDescent="0.2">
      <c r="A43" s="59"/>
      <c r="B43" s="59"/>
      <c r="C43" s="59" t="str">
        <f t="shared" si="0"/>
        <v>ימים</v>
      </c>
      <c r="D43" s="119" t="str">
        <f>'מק"ט'!$C$8&amp;VLOOKUP(H43,'מק"ט'!$D$2:$E$9,2,FALSE)&amp;VLOOKUP(F43,'מק"ט'!$F$2:$G$11,2,FALSE)&amp;RIGHT(VLOOKUP(G43,'מק"ט'!H:I,2,FALSE),2)</f>
        <v>71120212</v>
      </c>
      <c r="E43" s="164" t="str">
        <f>RIGHT(VLOOKUP(G43,'מק"ט'!H:I,2,FALSE),2)</f>
        <v>12</v>
      </c>
      <c r="F43" s="124" t="s">
        <v>111</v>
      </c>
      <c r="G43" s="178" t="s">
        <v>174</v>
      </c>
      <c r="H43" s="127" t="s">
        <v>31</v>
      </c>
      <c r="I43" s="176"/>
      <c r="J43" s="176"/>
      <c r="K43" s="176"/>
      <c r="L43" s="177"/>
      <c r="M43" s="107">
        <f t="shared" si="1"/>
        <v>40</v>
      </c>
      <c r="N43" s="59"/>
      <c r="O43" s="59"/>
      <c r="P43" s="108">
        <f ca="1">IFERROR(VLOOKUP(D43,תקציב!$B$17:$G$54,6,0),0)</f>
        <v>0</v>
      </c>
      <c r="Q43" s="109">
        <f ca="1">IFERROR(VLOOKUP(D43,תקציב!$B$17:$G$54,5,0),0)</f>
        <v>0</v>
      </c>
      <c r="R43" s="109">
        <f ca="1">IF(ISNUMBER(VLOOKUP(D43,תקציב!$B$17:$G$54,3,FALSE)),VLOOKUP(D43,תקציב!$B$17:$G$54,3,FALSE),1)</f>
        <v>1</v>
      </c>
      <c r="S43" s="109">
        <f t="shared" ca="1" si="2"/>
        <v>0</v>
      </c>
      <c r="T43" s="111">
        <f t="shared" ca="1" si="3"/>
        <v>0</v>
      </c>
      <c r="U43" s="114">
        <f ca="1">IFERROR(VLOOKUP(D43,תקציב!$B$17:$H$54,7,FALSE),0)-T43</f>
        <v>0</v>
      </c>
      <c r="V43" s="59"/>
      <c r="W43" s="59"/>
      <c r="X43" s="59"/>
      <c r="Y43" s="59"/>
      <c r="Z43" s="59"/>
    </row>
    <row r="44" spans="1:26" x14ac:dyDescent="0.2">
      <c r="A44" s="59"/>
      <c r="B44" s="59"/>
      <c r="C44" s="59" t="str">
        <f t="shared" si="0"/>
        <v>שבועות</v>
      </c>
      <c r="D44" s="119" t="str">
        <f>'מק"ט'!$C$8&amp;VLOOKUP(H44,'מק"ט'!$D$2:$E$9,2,FALSE)&amp;VLOOKUP(F44,'מק"ט'!$F$2:$G$11,2,FALSE)&amp;RIGHT(VLOOKUP(G44,'מק"ט'!H:I,2,FALSE),2)</f>
        <v>71130212</v>
      </c>
      <c r="E44" s="164" t="str">
        <f>RIGHT(VLOOKUP(G44,'מק"ט'!H:I,2,FALSE),2)</f>
        <v>12</v>
      </c>
      <c r="F44" s="124" t="s">
        <v>111</v>
      </c>
      <c r="G44" s="178" t="s">
        <v>174</v>
      </c>
      <c r="H44" s="127" t="s">
        <v>39</v>
      </c>
      <c r="I44" s="176"/>
      <c r="J44" s="176"/>
      <c r="K44" s="176"/>
      <c r="L44" s="177"/>
      <c r="M44" s="107">
        <f t="shared" si="1"/>
        <v>40</v>
      </c>
      <c r="N44" s="59"/>
      <c r="O44" s="59"/>
      <c r="P44" s="108">
        <f ca="1">IFERROR(VLOOKUP(D44,תקציב!$B$17:$G$54,6,0),0)</f>
        <v>0</v>
      </c>
      <c r="Q44" s="109">
        <f ca="1">IFERROR(VLOOKUP(D44,תקציב!$B$17:$G$54,5,0),0)</f>
        <v>0</v>
      </c>
      <c r="R44" s="109">
        <f ca="1">IF(ISNUMBER(VLOOKUP(D44,תקציב!$B$17:$G$54,3,FALSE)),VLOOKUP(D44,תקציב!$B$17:$G$54,3,FALSE),1)</f>
        <v>1</v>
      </c>
      <c r="S44" s="109">
        <f t="shared" ca="1" si="2"/>
        <v>0</v>
      </c>
      <c r="T44" s="111">
        <f t="shared" ca="1" si="3"/>
        <v>0</v>
      </c>
      <c r="U44" s="114">
        <f ca="1">IFERROR(VLOOKUP(D44,תקציב!$B$17:$H$54,7,FALSE),0)-T44</f>
        <v>0</v>
      </c>
      <c r="V44" s="59"/>
      <c r="W44" s="59"/>
      <c r="X44" s="59"/>
      <c r="Y44" s="59"/>
      <c r="Z44" s="59"/>
    </row>
    <row r="45" spans="1:26" x14ac:dyDescent="0.2">
      <c r="A45" s="59"/>
      <c r="B45" s="59"/>
      <c r="C45" s="59" t="str">
        <f t="shared" si="0"/>
        <v>חודשים</v>
      </c>
      <c r="D45" s="119" t="str">
        <f>'מק"ט'!$C$8&amp;VLOOKUP(H45,'מק"ט'!$D$2:$E$9,2,FALSE)&amp;VLOOKUP(F45,'מק"ט'!$F$2:$G$11,2,FALSE)&amp;RIGHT(VLOOKUP(G45,'מק"ט'!H:I,2,FALSE),2)</f>
        <v>71140212</v>
      </c>
      <c r="E45" s="164" t="str">
        <f>RIGHT(VLOOKUP(G45,'מק"ט'!H:I,2,FALSE),2)</f>
        <v>12</v>
      </c>
      <c r="F45" s="124" t="s">
        <v>111</v>
      </c>
      <c r="G45" s="178" t="s">
        <v>174</v>
      </c>
      <c r="H45" s="127" t="s">
        <v>36</v>
      </c>
      <c r="I45" s="176"/>
      <c r="J45" s="176"/>
      <c r="K45" s="176"/>
      <c r="L45" s="177"/>
      <c r="M45" s="107">
        <f t="shared" si="1"/>
        <v>40</v>
      </c>
      <c r="N45" s="59"/>
      <c r="O45" s="59"/>
      <c r="P45" s="108">
        <f ca="1">IFERROR(VLOOKUP(D45,תקציב!$B$17:$G$54,6,0),0)</f>
        <v>0</v>
      </c>
      <c r="Q45" s="109">
        <f ca="1">IFERROR(VLOOKUP(D45,תקציב!$B$17:$G$54,5,0),0)</f>
        <v>0</v>
      </c>
      <c r="R45" s="109">
        <f ca="1">IF(ISNUMBER(VLOOKUP(D45,תקציב!$B$17:$G$54,3,FALSE)),VLOOKUP(D45,תקציב!$B$17:$G$54,3,FALSE),1)</f>
        <v>1</v>
      </c>
      <c r="S45" s="109">
        <f t="shared" ca="1" si="2"/>
        <v>0</v>
      </c>
      <c r="T45" s="111">
        <f t="shared" ca="1" si="3"/>
        <v>0</v>
      </c>
      <c r="U45" s="114">
        <f ca="1">IFERROR(VLOOKUP(D45,תקציב!$B$17:$H$54,7,FALSE),0)-T45</f>
        <v>0</v>
      </c>
      <c r="V45" s="59"/>
      <c r="W45" s="59"/>
      <c r="X45" s="59"/>
      <c r="Y45" s="59"/>
      <c r="Z45" s="59"/>
    </row>
    <row r="46" spans="1:26" x14ac:dyDescent="0.2">
      <c r="A46" s="59"/>
      <c r="B46" s="59"/>
      <c r="C46" s="59" t="str">
        <f t="shared" si="0"/>
        <v>עונתי גלובלי</v>
      </c>
      <c r="D46" s="119" t="str">
        <f>'מק"ט'!$C$8&amp;VLOOKUP(H46,'מק"ט'!$D$2:$E$9,2,FALSE)&amp;VLOOKUP(F46,'מק"ט'!$F$2:$G$11,2,FALSE)&amp;RIGHT(VLOOKUP(G46,'מק"ט'!H:I,2,FALSE),2)</f>
        <v>71150212</v>
      </c>
      <c r="E46" s="164" t="str">
        <f>RIGHT(VLOOKUP(G46,'מק"ט'!H:I,2,FALSE),2)</f>
        <v>12</v>
      </c>
      <c r="F46" s="124" t="s">
        <v>111</v>
      </c>
      <c r="G46" s="178" t="s">
        <v>174</v>
      </c>
      <c r="H46" s="127" t="s">
        <v>34</v>
      </c>
      <c r="I46" s="176"/>
      <c r="J46" s="176"/>
      <c r="K46" s="176"/>
      <c r="L46" s="177"/>
      <c r="M46" s="107">
        <f t="shared" si="1"/>
        <v>40</v>
      </c>
      <c r="N46" s="59"/>
      <c r="O46" s="59"/>
      <c r="P46" s="108">
        <f ca="1">IFERROR(VLOOKUP(D46,תקציב!$B$17:$G$54,6,0),0)</f>
        <v>0</v>
      </c>
      <c r="Q46" s="109">
        <f ca="1">IFERROR(VLOOKUP(D46,תקציב!$B$17:$G$54,5,0),0)</f>
        <v>0</v>
      </c>
      <c r="R46" s="109">
        <f ca="1">IF(ISNUMBER(VLOOKUP(D46,תקציב!$B$17:$G$54,3,FALSE)),VLOOKUP(D46,תקציב!$B$17:$G$54,3,FALSE),1)</f>
        <v>1</v>
      </c>
      <c r="S46" s="109">
        <f t="shared" ca="1" si="2"/>
        <v>0</v>
      </c>
      <c r="T46" s="111">
        <f t="shared" ca="1" si="3"/>
        <v>0</v>
      </c>
      <c r="U46" s="114">
        <f ca="1">IFERROR(VLOOKUP(D46,תקציב!$B$17:$H$54,7,FALSE),0)-T46</f>
        <v>0</v>
      </c>
      <c r="V46" s="59"/>
      <c r="W46" s="59"/>
      <c r="X46" s="59"/>
      <c r="Y46" s="59"/>
      <c r="Z46" s="59"/>
    </row>
    <row r="47" spans="1:26" x14ac:dyDescent="0.2">
      <c r="A47" s="59"/>
      <c r="B47" s="59"/>
      <c r="C47" s="59" t="str">
        <f t="shared" si="0"/>
        <v>תכניות/פרקים</v>
      </c>
      <c r="D47" s="137" t="str">
        <f>'מק"ט'!$C$8&amp;VLOOKUP(H47,'מק"ט'!$D$2:$E$9,2,FALSE)&amp;VLOOKUP(F47,'מק"ט'!$F$2:$G$11,2,FALSE)&amp;RIGHT(VLOOKUP(G47,'מק"ט'!H:I,2,FALSE),2)</f>
        <v>71110213</v>
      </c>
      <c r="E47" s="166" t="str">
        <f>RIGHT(VLOOKUP(G47,'מק"ט'!H:I,2,FALSE),2)</f>
        <v>13</v>
      </c>
      <c r="F47" s="139" t="s">
        <v>111</v>
      </c>
      <c r="G47" s="197" t="s">
        <v>176</v>
      </c>
      <c r="H47" s="140" t="s">
        <v>30</v>
      </c>
      <c r="I47" s="189"/>
      <c r="J47" s="189"/>
      <c r="K47" s="189"/>
      <c r="L47" s="190"/>
      <c r="M47" s="107">
        <f t="shared" si="1"/>
        <v>45</v>
      </c>
      <c r="N47" s="59"/>
      <c r="O47" s="59"/>
      <c r="P47" s="108">
        <f ca="1">IFERROR(VLOOKUP(D47,תקציב!$B$17:$G$54,6,0),0)</f>
        <v>0</v>
      </c>
      <c r="Q47" s="109">
        <f ca="1">IFERROR(VLOOKUP(D47,תקציב!$B$17:$G$54,5,0),0)</f>
        <v>0</v>
      </c>
      <c r="R47" s="109">
        <f ca="1">IF(ISNUMBER(VLOOKUP(D47,תקציב!$B$17:$G$54,3,FALSE)),VLOOKUP(D47,תקציב!$B$17:$G$54,3,FALSE),1)</f>
        <v>1</v>
      </c>
      <c r="S47" s="109">
        <f t="shared" ca="1" si="2"/>
        <v>0</v>
      </c>
      <c r="T47" s="111">
        <f t="shared" ca="1" si="3"/>
        <v>0</v>
      </c>
      <c r="U47" s="114">
        <f ca="1">IFERROR(VLOOKUP(D47,תקציב!$B$17:$H$54,7,FALSE),0)-T47</f>
        <v>0</v>
      </c>
      <c r="V47" s="59"/>
      <c r="W47" s="59"/>
      <c r="X47" s="59"/>
      <c r="Y47" s="59"/>
      <c r="Z47" s="59"/>
    </row>
    <row r="48" spans="1:26" x14ac:dyDescent="0.2">
      <c r="A48" s="59"/>
      <c r="B48" s="59"/>
      <c r="C48" s="59" t="str">
        <f t="shared" si="0"/>
        <v>ימים</v>
      </c>
      <c r="D48" s="137" t="str">
        <f>'מק"ט'!$C$8&amp;VLOOKUP(H48,'מק"ט'!$D$2:$E$9,2,FALSE)&amp;VLOOKUP(F48,'מק"ט'!$F$2:$G$11,2,FALSE)&amp;RIGHT(VLOOKUP(G48,'מק"ט'!H:I,2,FALSE),2)</f>
        <v>71120213</v>
      </c>
      <c r="E48" s="166" t="str">
        <f>RIGHT(VLOOKUP(G48,'מק"ט'!H:I,2,FALSE),2)</f>
        <v>13</v>
      </c>
      <c r="F48" s="139" t="s">
        <v>111</v>
      </c>
      <c r="G48" s="197" t="s">
        <v>176</v>
      </c>
      <c r="H48" s="140" t="s">
        <v>31</v>
      </c>
      <c r="I48" s="189"/>
      <c r="J48" s="189"/>
      <c r="K48" s="189"/>
      <c r="L48" s="190"/>
      <c r="M48" s="107">
        <f t="shared" si="1"/>
        <v>45</v>
      </c>
      <c r="N48" s="59"/>
      <c r="O48" s="59"/>
      <c r="P48" s="108">
        <f ca="1">IFERROR(VLOOKUP(D48,תקציב!$B$17:$G$54,6,0),0)</f>
        <v>0</v>
      </c>
      <c r="Q48" s="109">
        <f ca="1">IFERROR(VLOOKUP(D48,תקציב!$B$17:$G$54,5,0),0)</f>
        <v>0</v>
      </c>
      <c r="R48" s="109">
        <f ca="1">IF(ISNUMBER(VLOOKUP(D48,תקציב!$B$17:$G$54,3,FALSE)),VLOOKUP(D48,תקציב!$B$17:$G$54,3,FALSE),1)</f>
        <v>1</v>
      </c>
      <c r="S48" s="109">
        <f t="shared" ca="1" si="2"/>
        <v>0</v>
      </c>
      <c r="T48" s="111">
        <f t="shared" ca="1" si="3"/>
        <v>0</v>
      </c>
      <c r="U48" s="114">
        <f ca="1">IFERROR(VLOOKUP(D48,תקציב!$B$17:$H$54,7,FALSE),0)-T48</f>
        <v>0</v>
      </c>
      <c r="V48" s="59"/>
      <c r="W48" s="59"/>
      <c r="X48" s="59"/>
      <c r="Y48" s="59"/>
      <c r="Z48" s="59"/>
    </row>
    <row r="49" spans="1:26" x14ac:dyDescent="0.2">
      <c r="A49" s="59"/>
      <c r="B49" s="59"/>
      <c r="C49" s="59" t="str">
        <f t="shared" si="0"/>
        <v>שבועות</v>
      </c>
      <c r="D49" s="137" t="str">
        <f>'מק"ט'!$C$8&amp;VLOOKUP(H49,'מק"ט'!$D$2:$E$9,2,FALSE)&amp;VLOOKUP(F49,'מק"ט'!$F$2:$G$11,2,FALSE)&amp;RIGHT(VLOOKUP(G49,'מק"ט'!H:I,2,FALSE),2)</f>
        <v>71130213</v>
      </c>
      <c r="E49" s="166" t="str">
        <f>RIGHT(VLOOKUP(G49,'מק"ט'!H:I,2,FALSE),2)</f>
        <v>13</v>
      </c>
      <c r="F49" s="139" t="s">
        <v>111</v>
      </c>
      <c r="G49" s="197" t="s">
        <v>176</v>
      </c>
      <c r="H49" s="140" t="s">
        <v>39</v>
      </c>
      <c r="I49" s="189"/>
      <c r="J49" s="189"/>
      <c r="K49" s="189"/>
      <c r="L49" s="190"/>
      <c r="M49" s="107">
        <f t="shared" si="1"/>
        <v>45</v>
      </c>
      <c r="N49" s="59"/>
      <c r="O49" s="59"/>
      <c r="P49" s="108">
        <f ca="1">IFERROR(VLOOKUP(D49,תקציב!$B$17:$G$54,6,0),0)</f>
        <v>0</v>
      </c>
      <c r="Q49" s="109">
        <f ca="1">IFERROR(VLOOKUP(D49,תקציב!$B$17:$G$54,5,0),0)</f>
        <v>0</v>
      </c>
      <c r="R49" s="109">
        <f ca="1">IF(ISNUMBER(VLOOKUP(D49,תקציב!$B$17:$G$54,3,FALSE)),VLOOKUP(D49,תקציב!$B$17:$G$54,3,FALSE),1)</f>
        <v>1</v>
      </c>
      <c r="S49" s="109">
        <f t="shared" ca="1" si="2"/>
        <v>0</v>
      </c>
      <c r="T49" s="111">
        <f t="shared" ca="1" si="3"/>
        <v>0</v>
      </c>
      <c r="U49" s="114">
        <f ca="1">IFERROR(VLOOKUP(D49,תקציב!$B$17:$H$54,7,FALSE),0)-T49</f>
        <v>0</v>
      </c>
      <c r="V49" s="59"/>
      <c r="W49" s="59"/>
      <c r="X49" s="59"/>
      <c r="Y49" s="59"/>
      <c r="Z49" s="59"/>
    </row>
    <row r="50" spans="1:26" x14ac:dyDescent="0.2">
      <c r="A50" s="59"/>
      <c r="B50" s="59"/>
      <c r="C50" s="59" t="str">
        <f t="shared" si="0"/>
        <v>חודשים</v>
      </c>
      <c r="D50" s="137" t="str">
        <f>'מק"ט'!$C$8&amp;VLOOKUP(H50,'מק"ט'!$D$2:$E$9,2,FALSE)&amp;VLOOKUP(F50,'מק"ט'!$F$2:$G$11,2,FALSE)&amp;RIGHT(VLOOKUP(G50,'מק"ט'!H:I,2,FALSE),2)</f>
        <v>71140213</v>
      </c>
      <c r="E50" s="166" t="str">
        <f>RIGHT(VLOOKUP(G50,'מק"ט'!H:I,2,FALSE),2)</f>
        <v>13</v>
      </c>
      <c r="F50" s="139" t="s">
        <v>111</v>
      </c>
      <c r="G50" s="197" t="s">
        <v>176</v>
      </c>
      <c r="H50" s="140" t="s">
        <v>36</v>
      </c>
      <c r="I50" s="189"/>
      <c r="J50" s="189"/>
      <c r="K50" s="189"/>
      <c r="L50" s="190"/>
      <c r="M50" s="107">
        <f t="shared" si="1"/>
        <v>45</v>
      </c>
      <c r="N50" s="59"/>
      <c r="O50" s="59"/>
      <c r="P50" s="108">
        <f ca="1">IFERROR(VLOOKUP(D50,תקציב!$B$17:$G$54,6,0),0)</f>
        <v>0</v>
      </c>
      <c r="Q50" s="109">
        <f ca="1">IFERROR(VLOOKUP(D50,תקציב!$B$17:$G$54,5,0),0)</f>
        <v>0</v>
      </c>
      <c r="R50" s="109">
        <f ca="1">IF(ISNUMBER(VLOOKUP(D50,תקציב!$B$17:$G$54,3,FALSE)),VLOOKUP(D50,תקציב!$B$17:$G$54,3,FALSE),1)</f>
        <v>1</v>
      </c>
      <c r="S50" s="109">
        <f t="shared" ca="1" si="2"/>
        <v>0</v>
      </c>
      <c r="T50" s="111">
        <f t="shared" ca="1" si="3"/>
        <v>0</v>
      </c>
      <c r="U50" s="114">
        <f ca="1">IFERROR(VLOOKUP(D50,תקציב!$B$17:$H$54,7,FALSE),0)-T50</f>
        <v>0</v>
      </c>
      <c r="V50" s="59"/>
      <c r="W50" s="59"/>
      <c r="X50" s="59"/>
      <c r="Y50" s="59"/>
      <c r="Z50" s="59"/>
    </row>
    <row r="51" spans="1:26" x14ac:dyDescent="0.2">
      <c r="A51" s="59"/>
      <c r="B51" s="59"/>
      <c r="C51" s="59" t="str">
        <f t="shared" si="0"/>
        <v>עונתי גלובלי</v>
      </c>
      <c r="D51" s="137" t="str">
        <f>'מק"ט'!$C$8&amp;VLOOKUP(H51,'מק"ט'!$D$2:$E$9,2,FALSE)&amp;VLOOKUP(F51,'מק"ט'!$F$2:$G$11,2,FALSE)&amp;RIGHT(VLOOKUP(G51,'מק"ט'!H:I,2,FALSE),2)</f>
        <v>71150213</v>
      </c>
      <c r="E51" s="166" t="str">
        <f>RIGHT(VLOOKUP(G51,'מק"ט'!H:I,2,FALSE),2)</f>
        <v>13</v>
      </c>
      <c r="F51" s="139" t="s">
        <v>111</v>
      </c>
      <c r="G51" s="197" t="s">
        <v>176</v>
      </c>
      <c r="H51" s="140" t="s">
        <v>34</v>
      </c>
      <c r="I51" s="189"/>
      <c r="J51" s="189"/>
      <c r="K51" s="189"/>
      <c r="L51" s="190"/>
      <c r="M51" s="107">
        <f t="shared" si="1"/>
        <v>45</v>
      </c>
      <c r="N51" s="59"/>
      <c r="O51" s="59"/>
      <c r="P51" s="108">
        <f ca="1">IFERROR(VLOOKUP(D51,תקציב!$B$17:$G$54,6,0),0)</f>
        <v>0</v>
      </c>
      <c r="Q51" s="109">
        <f ca="1">IFERROR(VLOOKUP(D51,תקציב!$B$17:$G$54,5,0),0)</f>
        <v>0</v>
      </c>
      <c r="R51" s="109">
        <f ca="1">IF(ISNUMBER(VLOOKUP(D51,תקציב!$B$17:$G$54,3,FALSE)),VLOOKUP(D51,תקציב!$B$17:$G$54,3,FALSE),1)</f>
        <v>1</v>
      </c>
      <c r="S51" s="109">
        <f t="shared" ca="1" si="2"/>
        <v>0</v>
      </c>
      <c r="T51" s="111">
        <f t="shared" ca="1" si="3"/>
        <v>0</v>
      </c>
      <c r="U51" s="114">
        <f ca="1">IFERROR(VLOOKUP(D51,תקציב!$B$17:$H$54,7,FALSE),0)-T51</f>
        <v>0</v>
      </c>
      <c r="V51" s="59"/>
      <c r="W51" s="59"/>
      <c r="X51" s="59"/>
      <c r="Y51" s="59"/>
      <c r="Z51" s="59"/>
    </row>
    <row r="52" spans="1:26" x14ac:dyDescent="0.2">
      <c r="A52" s="59"/>
      <c r="B52" s="59"/>
      <c r="C52" s="59" t="str">
        <f t="shared" si="0"/>
        <v>תכניות/פרקים</v>
      </c>
      <c r="D52" s="119" t="str">
        <f>'מק"ט'!$C$8&amp;VLOOKUP(H52,'מק"ט'!$D$2:$E$9,2,FALSE)&amp;VLOOKUP(F52,'מק"ט'!$F$2:$G$11,2,FALSE)&amp;RIGHT(VLOOKUP(G52,'מק"ט'!H:I,2,FALSE),2)</f>
        <v>71110214</v>
      </c>
      <c r="E52" s="164" t="str">
        <f>RIGHT(VLOOKUP(G52,'מק"ט'!H:I,2,FALSE),2)</f>
        <v>14</v>
      </c>
      <c r="F52" s="139" t="s">
        <v>111</v>
      </c>
      <c r="G52" s="179" t="s">
        <v>178</v>
      </c>
      <c r="H52" s="127" t="s">
        <v>30</v>
      </c>
      <c r="I52" s="176"/>
      <c r="J52" s="176"/>
      <c r="K52" s="176"/>
      <c r="L52" s="177"/>
      <c r="M52" s="107">
        <f t="shared" si="1"/>
        <v>50</v>
      </c>
      <c r="N52" s="59"/>
      <c r="O52" s="59"/>
      <c r="P52" s="108">
        <f ca="1">IFERROR(VLOOKUP(D52,תקציב!$B$17:$G$54,6,0),0)</f>
        <v>0</v>
      </c>
      <c r="Q52" s="109">
        <f ca="1">IFERROR(VLOOKUP(D52,תקציב!$B$17:$G$54,5,0),0)</f>
        <v>0</v>
      </c>
      <c r="R52" s="109">
        <f ca="1">IF(ISNUMBER(VLOOKUP(D52,תקציב!$B$17:$G$54,3,FALSE)),VLOOKUP(D52,תקציב!$B$17:$G$54,3,FALSE),1)</f>
        <v>1</v>
      </c>
      <c r="S52" s="109">
        <f t="shared" ca="1" si="2"/>
        <v>0</v>
      </c>
      <c r="T52" s="111">
        <f t="shared" ca="1" si="3"/>
        <v>0</v>
      </c>
      <c r="U52" s="114">
        <f ca="1">IFERROR(VLOOKUP(D52,תקציב!$B$17:$H$54,7,FALSE),0)-T52</f>
        <v>0</v>
      </c>
      <c r="V52" s="59"/>
      <c r="W52" s="59"/>
      <c r="X52" s="59"/>
      <c r="Y52" s="59"/>
      <c r="Z52" s="59"/>
    </row>
    <row r="53" spans="1:26" x14ac:dyDescent="0.2">
      <c r="A53" s="59"/>
      <c r="B53" s="59"/>
      <c r="C53" s="59" t="str">
        <f t="shared" si="0"/>
        <v>ימים</v>
      </c>
      <c r="D53" s="119" t="str">
        <f>'מק"ט'!$C$8&amp;VLOOKUP(H53,'מק"ט'!$D$2:$E$9,2,FALSE)&amp;VLOOKUP(F53,'מק"ט'!$F$2:$G$11,2,FALSE)&amp;RIGHT(VLOOKUP(G53,'מק"ט'!H:I,2,FALSE),2)</f>
        <v>71120214</v>
      </c>
      <c r="E53" s="164" t="str">
        <f>RIGHT(VLOOKUP(G53,'מק"ט'!H:I,2,FALSE),2)</f>
        <v>14</v>
      </c>
      <c r="F53" s="139" t="s">
        <v>111</v>
      </c>
      <c r="G53" s="179" t="s">
        <v>178</v>
      </c>
      <c r="H53" s="127" t="s">
        <v>31</v>
      </c>
      <c r="I53" s="176"/>
      <c r="J53" s="176"/>
      <c r="K53" s="176"/>
      <c r="L53" s="177"/>
      <c r="M53" s="107">
        <f t="shared" si="1"/>
        <v>50</v>
      </c>
      <c r="N53" s="59"/>
      <c r="O53" s="59"/>
      <c r="P53" s="108">
        <f ca="1">IFERROR(VLOOKUP(D53,תקציב!$B$17:$G$54,6,0),0)</f>
        <v>0</v>
      </c>
      <c r="Q53" s="109">
        <f ca="1">IFERROR(VLOOKUP(D53,תקציב!$B$17:$G$54,5,0),0)</f>
        <v>0</v>
      </c>
      <c r="R53" s="109">
        <f ca="1">IF(ISNUMBER(VLOOKUP(D53,תקציב!$B$17:$G$54,3,FALSE)),VLOOKUP(D53,תקציב!$B$17:$G$54,3,FALSE),1)</f>
        <v>1</v>
      </c>
      <c r="S53" s="109">
        <f t="shared" ca="1" si="2"/>
        <v>0</v>
      </c>
      <c r="T53" s="111">
        <f t="shared" ca="1" si="3"/>
        <v>0</v>
      </c>
      <c r="U53" s="114">
        <f ca="1">IFERROR(VLOOKUP(D53,תקציב!$B$17:$H$54,7,FALSE),0)-T53</f>
        <v>0</v>
      </c>
      <c r="V53" s="59"/>
      <c r="W53" s="59"/>
      <c r="X53" s="59"/>
      <c r="Y53" s="59"/>
      <c r="Z53" s="59"/>
    </row>
    <row r="54" spans="1:26" x14ac:dyDescent="0.2">
      <c r="A54" s="59"/>
      <c r="B54" s="59"/>
      <c r="C54" s="59" t="str">
        <f t="shared" si="0"/>
        <v>שבועות</v>
      </c>
      <c r="D54" s="119" t="str">
        <f>'מק"ט'!$C$8&amp;VLOOKUP(H54,'מק"ט'!$D$2:$E$9,2,FALSE)&amp;VLOOKUP(F54,'מק"ט'!$F$2:$G$11,2,FALSE)&amp;RIGHT(VLOOKUP(G54,'מק"ט'!H:I,2,FALSE),2)</f>
        <v>71130214</v>
      </c>
      <c r="E54" s="164" t="str">
        <f>RIGHT(VLOOKUP(G54,'מק"ט'!H:I,2,FALSE),2)</f>
        <v>14</v>
      </c>
      <c r="F54" s="139" t="s">
        <v>111</v>
      </c>
      <c r="G54" s="179" t="s">
        <v>178</v>
      </c>
      <c r="H54" s="127" t="s">
        <v>39</v>
      </c>
      <c r="I54" s="176"/>
      <c r="J54" s="176"/>
      <c r="K54" s="176"/>
      <c r="L54" s="177"/>
      <c r="M54" s="107">
        <f t="shared" si="1"/>
        <v>50</v>
      </c>
      <c r="N54" s="59"/>
      <c r="O54" s="59"/>
      <c r="P54" s="108">
        <f ca="1">IFERROR(VLOOKUP(D54,תקציב!$B$17:$G$54,6,0),0)</f>
        <v>0</v>
      </c>
      <c r="Q54" s="109">
        <f ca="1">IFERROR(VLOOKUP(D54,תקציב!$B$17:$G$54,5,0),0)</f>
        <v>0</v>
      </c>
      <c r="R54" s="109">
        <f ca="1">IF(ISNUMBER(VLOOKUP(D54,תקציב!$B$17:$G$54,3,FALSE)),VLOOKUP(D54,תקציב!$B$17:$G$54,3,FALSE),1)</f>
        <v>1</v>
      </c>
      <c r="S54" s="109">
        <f t="shared" ca="1" si="2"/>
        <v>0</v>
      </c>
      <c r="T54" s="111">
        <f t="shared" ca="1" si="3"/>
        <v>0</v>
      </c>
      <c r="U54" s="114">
        <f ca="1">IFERROR(VLOOKUP(D54,תקציב!$B$17:$H$54,7,FALSE),0)-T54</f>
        <v>0</v>
      </c>
      <c r="V54" s="59"/>
      <c r="W54" s="59"/>
      <c r="X54" s="59"/>
      <c r="Y54" s="59"/>
      <c r="Z54" s="59"/>
    </row>
    <row r="55" spans="1:26" x14ac:dyDescent="0.2">
      <c r="A55" s="59"/>
      <c r="B55" s="59"/>
      <c r="C55" s="59" t="str">
        <f t="shared" si="0"/>
        <v>חודשים</v>
      </c>
      <c r="D55" s="119" t="str">
        <f>'מק"ט'!$C$8&amp;VLOOKUP(H55,'מק"ט'!$D$2:$E$9,2,FALSE)&amp;VLOOKUP(F55,'מק"ט'!$F$2:$G$11,2,FALSE)&amp;RIGHT(VLOOKUP(G55,'מק"ט'!H:I,2,FALSE),2)</f>
        <v>71140214</v>
      </c>
      <c r="E55" s="164" t="str">
        <f>RIGHT(VLOOKUP(G55,'מק"ט'!H:I,2,FALSE),2)</f>
        <v>14</v>
      </c>
      <c r="F55" s="139" t="s">
        <v>111</v>
      </c>
      <c r="G55" s="179" t="s">
        <v>178</v>
      </c>
      <c r="H55" s="127" t="s">
        <v>36</v>
      </c>
      <c r="I55" s="176"/>
      <c r="J55" s="176"/>
      <c r="K55" s="176"/>
      <c r="L55" s="177"/>
      <c r="M55" s="107">
        <f t="shared" si="1"/>
        <v>50</v>
      </c>
      <c r="N55" s="59"/>
      <c r="O55" s="59"/>
      <c r="P55" s="108">
        <f ca="1">IFERROR(VLOOKUP(D55,תקציב!$B$17:$G$54,6,0),0)</f>
        <v>0</v>
      </c>
      <c r="Q55" s="109">
        <f ca="1">IFERROR(VLOOKUP(D55,תקציב!$B$17:$G$54,5,0),0)</f>
        <v>0</v>
      </c>
      <c r="R55" s="109">
        <f ca="1">IF(ISNUMBER(VLOOKUP(D55,תקציב!$B$17:$G$54,3,FALSE)),VLOOKUP(D55,תקציב!$B$17:$G$54,3,FALSE),1)</f>
        <v>1</v>
      </c>
      <c r="S55" s="109">
        <f t="shared" ca="1" si="2"/>
        <v>0</v>
      </c>
      <c r="T55" s="111">
        <f t="shared" ca="1" si="3"/>
        <v>0</v>
      </c>
      <c r="U55" s="114">
        <f ca="1">IFERROR(VLOOKUP(D55,תקציב!$B$17:$H$54,7,FALSE),0)-T55</f>
        <v>0</v>
      </c>
      <c r="V55" s="59"/>
      <c r="W55" s="59"/>
      <c r="X55" s="59"/>
      <c r="Y55" s="59"/>
      <c r="Z55" s="59"/>
    </row>
    <row r="56" spans="1:26" x14ac:dyDescent="0.2">
      <c r="A56" s="59"/>
      <c r="B56" s="59"/>
      <c r="C56" s="59" t="str">
        <f t="shared" si="0"/>
        <v>עונתי גלובלי</v>
      </c>
      <c r="D56" s="119" t="str">
        <f>'מק"ט'!$C$8&amp;VLOOKUP(H56,'מק"ט'!$D$2:$E$9,2,FALSE)&amp;VLOOKUP(F56,'מק"ט'!$F$2:$G$11,2,FALSE)&amp;RIGHT(VLOOKUP(G56,'מק"ט'!H:I,2,FALSE),2)</f>
        <v>71150214</v>
      </c>
      <c r="E56" s="164" t="str">
        <f>RIGHT(VLOOKUP(G56,'מק"ט'!H:I,2,FALSE),2)</f>
        <v>14</v>
      </c>
      <c r="F56" s="139" t="s">
        <v>111</v>
      </c>
      <c r="G56" s="179" t="s">
        <v>178</v>
      </c>
      <c r="H56" s="127" t="s">
        <v>34</v>
      </c>
      <c r="I56" s="176"/>
      <c r="J56" s="176"/>
      <c r="K56" s="176"/>
      <c r="L56" s="177"/>
      <c r="M56" s="107">
        <f t="shared" si="1"/>
        <v>50</v>
      </c>
      <c r="N56" s="59"/>
      <c r="O56" s="59"/>
      <c r="P56" s="108">
        <f ca="1">IFERROR(VLOOKUP(D56,תקציב!$B$17:$G$54,6,0),0)</f>
        <v>0</v>
      </c>
      <c r="Q56" s="109">
        <f ca="1">IFERROR(VLOOKUP(D56,תקציב!$B$17:$G$54,5,0),0)</f>
        <v>0</v>
      </c>
      <c r="R56" s="109">
        <f ca="1">IF(ISNUMBER(VLOOKUP(D56,תקציב!$B$17:$G$54,3,FALSE)),VLOOKUP(D56,תקציב!$B$17:$G$54,3,FALSE),1)</f>
        <v>1</v>
      </c>
      <c r="S56" s="109">
        <f t="shared" ca="1" si="2"/>
        <v>0</v>
      </c>
      <c r="T56" s="111">
        <f t="shared" ca="1" si="3"/>
        <v>0</v>
      </c>
      <c r="U56" s="114">
        <f ca="1">IFERROR(VLOOKUP(D56,תקציב!$B$17:$H$54,7,FALSE),0)-T56</f>
        <v>0</v>
      </c>
      <c r="V56" s="59"/>
      <c r="W56" s="59"/>
      <c r="X56" s="59"/>
      <c r="Y56" s="59"/>
      <c r="Z56" s="59"/>
    </row>
    <row r="57" spans="1:26" x14ac:dyDescent="0.2">
      <c r="A57" s="59"/>
      <c r="B57" s="59"/>
      <c r="C57" s="59" t="str">
        <f t="shared" si="0"/>
        <v>תכניות/פרקים</v>
      </c>
      <c r="D57" s="137" t="str">
        <f>'מק"ט'!$C$8&amp;VLOOKUP(H57,'מק"ט'!$D$2:$E$9,2,FALSE)&amp;VLOOKUP(F57,'מק"ט'!$F$2:$G$11,2,FALSE)&amp;RIGHT(VLOOKUP(G57,'מק"ט'!H:I,2,FALSE),2)</f>
        <v>71110215</v>
      </c>
      <c r="E57" s="166" t="str">
        <f>RIGHT(VLOOKUP(G57,'מק"ט'!H:I,2,FALSE),2)</f>
        <v>15</v>
      </c>
      <c r="F57" s="139" t="s">
        <v>111</v>
      </c>
      <c r="G57" s="223" t="s">
        <v>180</v>
      </c>
      <c r="H57" s="140" t="s">
        <v>30</v>
      </c>
      <c r="I57" s="189"/>
      <c r="J57" s="189"/>
      <c r="K57" s="189"/>
      <c r="L57" s="190"/>
      <c r="M57" s="107">
        <f t="shared" si="1"/>
        <v>55</v>
      </c>
      <c r="N57" s="59"/>
      <c r="O57" s="59"/>
      <c r="P57" s="108">
        <f ca="1">IFERROR(VLOOKUP(D57,תקציב!$B$17:$G$54,6,0),0)</f>
        <v>0</v>
      </c>
      <c r="Q57" s="109">
        <f ca="1">IFERROR(VLOOKUP(D57,תקציב!$B$17:$G$54,5,0),0)</f>
        <v>0</v>
      </c>
      <c r="R57" s="109">
        <f ca="1">IF(ISNUMBER(VLOOKUP(D57,תקציב!$B$17:$G$54,3,FALSE)),VLOOKUP(D57,תקציב!$B$17:$G$54,3,FALSE),1)</f>
        <v>1</v>
      </c>
      <c r="S57" s="109">
        <f t="shared" ca="1" si="2"/>
        <v>0</v>
      </c>
      <c r="T57" s="111">
        <f t="shared" ca="1" si="3"/>
        <v>0</v>
      </c>
      <c r="U57" s="114">
        <f ca="1">IFERROR(VLOOKUP(D57,תקציב!$B$17:$H$54,7,FALSE),0)-T57</f>
        <v>0</v>
      </c>
      <c r="V57" s="59"/>
      <c r="W57" s="59"/>
      <c r="X57" s="59"/>
      <c r="Y57" s="59"/>
      <c r="Z57" s="59"/>
    </row>
    <row r="58" spans="1:26" x14ac:dyDescent="0.2">
      <c r="A58" s="59"/>
      <c r="B58" s="59"/>
      <c r="C58" s="59" t="str">
        <f t="shared" si="0"/>
        <v>ימים</v>
      </c>
      <c r="D58" s="137" t="str">
        <f>'מק"ט'!$C$8&amp;VLOOKUP(H58,'מק"ט'!$D$2:$E$9,2,FALSE)&amp;VLOOKUP(F58,'מק"ט'!$F$2:$G$11,2,FALSE)&amp;RIGHT(VLOOKUP(G58,'מק"ט'!H:I,2,FALSE),2)</f>
        <v>71120215</v>
      </c>
      <c r="E58" s="166" t="str">
        <f>RIGHT(VLOOKUP(G58,'מק"ט'!H:I,2,FALSE),2)</f>
        <v>15</v>
      </c>
      <c r="F58" s="139" t="s">
        <v>111</v>
      </c>
      <c r="G58" s="223" t="s">
        <v>180</v>
      </c>
      <c r="H58" s="140" t="s">
        <v>31</v>
      </c>
      <c r="I58" s="189"/>
      <c r="J58" s="189"/>
      <c r="K58" s="189"/>
      <c r="L58" s="190"/>
      <c r="M58" s="107">
        <f t="shared" si="1"/>
        <v>55</v>
      </c>
      <c r="N58" s="59"/>
      <c r="O58" s="59"/>
      <c r="P58" s="108">
        <f ca="1">IFERROR(VLOOKUP(D58,תקציב!$B$17:$G$54,6,0),0)</f>
        <v>0</v>
      </c>
      <c r="Q58" s="109">
        <f ca="1">IFERROR(VLOOKUP(D58,תקציב!$B$17:$G$54,5,0),0)</f>
        <v>0</v>
      </c>
      <c r="R58" s="109">
        <f ca="1">IF(ISNUMBER(VLOOKUP(D58,תקציב!$B$17:$G$54,3,FALSE)),VLOOKUP(D58,תקציב!$B$17:$G$54,3,FALSE),1)</f>
        <v>1</v>
      </c>
      <c r="S58" s="109">
        <f t="shared" ca="1" si="2"/>
        <v>0</v>
      </c>
      <c r="T58" s="111">
        <f t="shared" ca="1" si="3"/>
        <v>0</v>
      </c>
      <c r="U58" s="114">
        <f ca="1">IFERROR(VLOOKUP(D58,תקציב!$B$17:$H$54,7,FALSE),0)-T58</f>
        <v>0</v>
      </c>
      <c r="V58" s="59"/>
      <c r="W58" s="59"/>
      <c r="X58" s="59"/>
      <c r="Y58" s="59"/>
      <c r="Z58" s="59"/>
    </row>
    <row r="59" spans="1:26" x14ac:dyDescent="0.2">
      <c r="A59" s="59"/>
      <c r="B59" s="59"/>
      <c r="C59" s="59" t="str">
        <f t="shared" si="0"/>
        <v>שבועות</v>
      </c>
      <c r="D59" s="137" t="str">
        <f>'מק"ט'!$C$8&amp;VLOOKUP(H59,'מק"ט'!$D$2:$E$9,2,FALSE)&amp;VLOOKUP(F59,'מק"ט'!$F$2:$G$11,2,FALSE)&amp;RIGHT(VLOOKUP(G59,'מק"ט'!H:I,2,FALSE),2)</f>
        <v>71130215</v>
      </c>
      <c r="E59" s="166" t="str">
        <f>RIGHT(VLOOKUP(G59,'מק"ט'!H:I,2,FALSE),2)</f>
        <v>15</v>
      </c>
      <c r="F59" s="139" t="s">
        <v>111</v>
      </c>
      <c r="G59" s="223" t="s">
        <v>180</v>
      </c>
      <c r="H59" s="140" t="s">
        <v>39</v>
      </c>
      <c r="I59" s="189"/>
      <c r="J59" s="189"/>
      <c r="K59" s="189"/>
      <c r="L59" s="190"/>
      <c r="M59" s="107">
        <f t="shared" si="1"/>
        <v>55</v>
      </c>
      <c r="N59" s="59"/>
      <c r="O59" s="59"/>
      <c r="P59" s="108">
        <f ca="1">IFERROR(VLOOKUP(D59,תקציב!$B$17:$G$54,6,0),0)</f>
        <v>0</v>
      </c>
      <c r="Q59" s="109">
        <f ca="1">IFERROR(VLOOKUP(D59,תקציב!$B$17:$G$54,5,0),0)</f>
        <v>0</v>
      </c>
      <c r="R59" s="109">
        <f ca="1">IF(ISNUMBER(VLOOKUP(D59,תקציב!$B$17:$G$54,3,FALSE)),VLOOKUP(D59,תקציב!$B$17:$G$54,3,FALSE),1)</f>
        <v>1</v>
      </c>
      <c r="S59" s="109">
        <f t="shared" ca="1" si="2"/>
        <v>0</v>
      </c>
      <c r="T59" s="111">
        <f t="shared" ca="1" si="3"/>
        <v>0</v>
      </c>
      <c r="U59" s="114">
        <f ca="1">IFERROR(VLOOKUP(D59,תקציב!$B$17:$H$54,7,FALSE),0)-T59</f>
        <v>0</v>
      </c>
      <c r="V59" s="59"/>
      <c r="W59" s="59"/>
      <c r="X59" s="59"/>
      <c r="Y59" s="59"/>
      <c r="Z59" s="59"/>
    </row>
    <row r="60" spans="1:26" x14ac:dyDescent="0.2">
      <c r="A60" s="59"/>
      <c r="B60" s="59"/>
      <c r="C60" s="59" t="str">
        <f t="shared" si="0"/>
        <v>חודשים</v>
      </c>
      <c r="D60" s="137" t="str">
        <f>'מק"ט'!$C$8&amp;VLOOKUP(H60,'מק"ט'!$D$2:$E$9,2,FALSE)&amp;VLOOKUP(F60,'מק"ט'!$F$2:$G$11,2,FALSE)&amp;RIGHT(VLOOKUP(G60,'מק"ט'!H:I,2,FALSE),2)</f>
        <v>71140215</v>
      </c>
      <c r="E60" s="166" t="str">
        <f>RIGHT(VLOOKUP(G60,'מק"ט'!H:I,2,FALSE),2)</f>
        <v>15</v>
      </c>
      <c r="F60" s="139" t="s">
        <v>111</v>
      </c>
      <c r="G60" s="223" t="s">
        <v>180</v>
      </c>
      <c r="H60" s="140" t="s">
        <v>36</v>
      </c>
      <c r="I60" s="189"/>
      <c r="J60" s="189"/>
      <c r="K60" s="189"/>
      <c r="L60" s="190"/>
      <c r="M60" s="107">
        <f t="shared" si="1"/>
        <v>55</v>
      </c>
      <c r="N60" s="59"/>
      <c r="O60" s="59"/>
      <c r="P60" s="108">
        <f ca="1">IFERROR(VLOOKUP(D60,תקציב!$B$17:$G$54,6,0),0)</f>
        <v>0</v>
      </c>
      <c r="Q60" s="109">
        <f ca="1">IFERROR(VLOOKUP(D60,תקציב!$B$17:$G$54,5,0),0)</f>
        <v>0</v>
      </c>
      <c r="R60" s="109">
        <f ca="1">IF(ISNUMBER(VLOOKUP(D60,תקציב!$B$17:$G$54,3,FALSE)),VLOOKUP(D60,תקציב!$B$17:$G$54,3,FALSE),1)</f>
        <v>1</v>
      </c>
      <c r="S60" s="109">
        <f t="shared" ca="1" si="2"/>
        <v>0</v>
      </c>
      <c r="T60" s="111">
        <f t="shared" ca="1" si="3"/>
        <v>0</v>
      </c>
      <c r="U60" s="114">
        <f ca="1">IFERROR(VLOOKUP(D60,תקציב!$B$17:$H$54,7,FALSE),0)-T60</f>
        <v>0</v>
      </c>
      <c r="V60" s="59"/>
      <c r="W60" s="59"/>
      <c r="X60" s="59"/>
      <c r="Y60" s="59"/>
      <c r="Z60" s="59"/>
    </row>
    <row r="61" spans="1:26" x14ac:dyDescent="0.2">
      <c r="A61" s="59"/>
      <c r="B61" s="59"/>
      <c r="C61" s="59" t="str">
        <f t="shared" si="0"/>
        <v>עונתי גלובלי</v>
      </c>
      <c r="D61" s="168" t="str">
        <f>'מק"ט'!$C$8&amp;VLOOKUP(H61,'מק"ט'!$D$2:$E$9,2,FALSE)&amp;VLOOKUP(F61,'מק"ט'!$F$2:$G$11,2,FALSE)&amp;RIGHT(VLOOKUP(G61,'מק"ט'!H:I,2,FALSE),2)</f>
        <v>71150215</v>
      </c>
      <c r="E61" s="169" t="str">
        <f>RIGHT(VLOOKUP(G61,'מק"ט'!H:I,2,FALSE),2)</f>
        <v>15</v>
      </c>
      <c r="F61" s="170" t="s">
        <v>111</v>
      </c>
      <c r="G61" s="224" t="s">
        <v>180</v>
      </c>
      <c r="H61" s="172" t="s">
        <v>34</v>
      </c>
      <c r="I61" s="225"/>
      <c r="J61" s="225"/>
      <c r="K61" s="225"/>
      <c r="L61" s="226"/>
      <c r="M61" s="107">
        <f t="shared" si="1"/>
        <v>55</v>
      </c>
      <c r="N61" s="59"/>
      <c r="O61" s="59"/>
      <c r="P61" s="108">
        <f ca="1">IFERROR(VLOOKUP(D61,תקציב!$B$17:$G$54,6,0),0)</f>
        <v>0</v>
      </c>
      <c r="Q61" s="109">
        <f ca="1">IFERROR(VLOOKUP(D61,תקציב!$B$17:$G$54,5,0),0)</f>
        <v>0</v>
      </c>
      <c r="R61" s="109">
        <f ca="1">IF(ISNUMBER(VLOOKUP(D61,תקציב!$B$17:$G$54,3,FALSE)),VLOOKUP(D61,תקציב!$B$17:$G$54,3,FALSE),1)</f>
        <v>1</v>
      </c>
      <c r="S61" s="109">
        <f t="shared" ca="1" si="2"/>
        <v>0</v>
      </c>
      <c r="T61" s="111">
        <f t="shared" ca="1" si="3"/>
        <v>0</v>
      </c>
      <c r="U61" s="114">
        <f ca="1">IFERROR(VLOOKUP(D61,תקציב!$B$17:$H$54,7,FALSE),0)-T61</f>
        <v>0</v>
      </c>
      <c r="V61" s="59"/>
      <c r="W61" s="59"/>
      <c r="X61" s="59"/>
      <c r="Y61" s="59"/>
      <c r="Z61" s="59"/>
    </row>
    <row r="62" spans="1:26" ht="14.25" customHeight="1" x14ac:dyDescent="0.2">
      <c r="A62" s="59"/>
      <c r="B62" s="59"/>
      <c r="C62" s="59" t="str">
        <f t="shared" si="0"/>
        <v>תכניות/פרקים</v>
      </c>
      <c r="D62" s="119" t="str">
        <f>'מק"ט'!$C$8&amp;VLOOKUP(H62,'מק"ט'!$D$2:$E$9,2,FALSE)&amp;VLOOKUP(F62,'מק"ט'!$F$2:$G$11,2,FALSE)&amp;RIGHT(VLOOKUP(G62,'מק"ט'!H:I,2,FALSE),2)</f>
        <v>71110500</v>
      </c>
      <c r="E62" s="164" t="str">
        <f>RIGHT(VLOOKUP(G62,'מק"ט'!H:I,2,FALSE),2)</f>
        <v>00</v>
      </c>
      <c r="F62" s="124" t="s">
        <v>122</v>
      </c>
      <c r="G62" s="179" t="s">
        <v>228</v>
      </c>
      <c r="H62" s="127" t="s">
        <v>30</v>
      </c>
      <c r="I62" s="107"/>
      <c r="J62" s="107"/>
      <c r="K62" s="176"/>
      <c r="L62" s="130"/>
      <c r="M62" s="107">
        <f t="shared" si="1"/>
        <v>60</v>
      </c>
      <c r="N62" s="59"/>
      <c r="O62" s="59"/>
      <c r="P62" s="108">
        <f ca="1">IFERROR(VLOOKUP(D62,תקציב!$B$17:$G$54,6,0),0)</f>
        <v>0</v>
      </c>
      <c r="Q62" s="109">
        <f ca="1">IFERROR(VLOOKUP(D62,תקציב!$B$17:$G$54,5,0),0)</f>
        <v>0</v>
      </c>
      <c r="R62" s="109">
        <f ca="1">IF(ISNUMBER(VLOOKUP(D62,תקציב!$B$17:$G$54,3,FALSE)),VLOOKUP(D62,תקציב!$B$17:$G$54,3,FALSE),1)</f>
        <v>1</v>
      </c>
      <c r="S62" s="109">
        <f t="shared" ca="1" si="2"/>
        <v>0</v>
      </c>
      <c r="T62" s="111">
        <f t="shared" ca="1" si="3"/>
        <v>0</v>
      </c>
      <c r="U62" s="114">
        <f ca="1">IFERROR(VLOOKUP(D62,תקציב!$B$17:$H$54,7,FALSE),0)-T62</f>
        <v>0</v>
      </c>
      <c r="V62" s="59"/>
      <c r="W62" s="59"/>
      <c r="X62" s="59"/>
      <c r="Y62" s="59"/>
      <c r="Z62" s="59"/>
    </row>
    <row r="63" spans="1:26" ht="14.25" customHeight="1" x14ac:dyDescent="0.2">
      <c r="A63" s="59"/>
      <c r="B63" s="59"/>
      <c r="C63" s="59" t="str">
        <f t="shared" si="0"/>
        <v>ימים</v>
      </c>
      <c r="D63" s="119" t="str">
        <f>'מק"ט'!$C$8&amp;VLOOKUP(H63,'מק"ט'!$D$2:$E$9,2,FALSE)&amp;VLOOKUP(F63,'מק"ט'!$F$2:$G$11,2,FALSE)&amp;RIGHT(VLOOKUP(G63,'מק"ט'!H:I,2,FALSE),2)</f>
        <v>71120500</v>
      </c>
      <c r="E63" s="164" t="str">
        <f>RIGHT(VLOOKUP(G63,'מק"ט'!H:I,2,FALSE),2)</f>
        <v>00</v>
      </c>
      <c r="F63" s="124" t="s">
        <v>122</v>
      </c>
      <c r="G63" s="179" t="s">
        <v>228</v>
      </c>
      <c r="H63" s="127" t="s">
        <v>31</v>
      </c>
      <c r="I63" s="107"/>
      <c r="J63" s="107"/>
      <c r="K63" s="176"/>
      <c r="L63" s="130"/>
      <c r="M63" s="107">
        <f t="shared" si="1"/>
        <v>60</v>
      </c>
      <c r="N63" s="59"/>
      <c r="O63" s="59"/>
      <c r="P63" s="108">
        <f ca="1">IFERROR(VLOOKUP(D63,תקציב!$B$17:$G$54,6,0),0)</f>
        <v>0</v>
      </c>
      <c r="Q63" s="109">
        <f ca="1">IFERROR(VLOOKUP(D63,תקציב!$B$17:$G$54,5,0),0)</f>
        <v>0</v>
      </c>
      <c r="R63" s="109">
        <f ca="1">IF(ISNUMBER(VLOOKUP(D63,תקציב!$B$17:$G$54,3,FALSE)),VLOOKUP(D63,תקציב!$B$17:$G$54,3,FALSE),1)</f>
        <v>1</v>
      </c>
      <c r="S63" s="109">
        <f t="shared" ca="1" si="2"/>
        <v>0</v>
      </c>
      <c r="T63" s="111">
        <f t="shared" ca="1" si="3"/>
        <v>0</v>
      </c>
      <c r="U63" s="114">
        <f ca="1">IFERROR(VLOOKUP(D63,תקציב!$B$17:$H$54,7,FALSE),0)-T63</f>
        <v>0</v>
      </c>
      <c r="V63" s="59"/>
      <c r="W63" s="59"/>
      <c r="X63" s="59"/>
      <c r="Y63" s="59"/>
      <c r="Z63" s="59"/>
    </row>
    <row r="64" spans="1:26" ht="14.25" customHeight="1" x14ac:dyDescent="0.2">
      <c r="A64" s="59"/>
      <c r="B64" s="59"/>
      <c r="C64" s="59" t="str">
        <f t="shared" si="0"/>
        <v>שבועות</v>
      </c>
      <c r="D64" s="119" t="str">
        <f>'מק"ט'!$C$8&amp;VLOOKUP(H64,'מק"ט'!$D$2:$E$9,2,FALSE)&amp;VLOOKUP(F64,'מק"ט'!$F$2:$G$11,2,FALSE)&amp;RIGHT(VLOOKUP(G64,'מק"ט'!H:I,2,FALSE),2)</f>
        <v>71130500</v>
      </c>
      <c r="E64" s="164" t="str">
        <f>RIGHT(VLOOKUP(G64,'מק"ט'!H:I,2,FALSE),2)</f>
        <v>00</v>
      </c>
      <c r="F64" s="124" t="s">
        <v>122</v>
      </c>
      <c r="G64" s="179" t="s">
        <v>228</v>
      </c>
      <c r="H64" s="127" t="s">
        <v>39</v>
      </c>
      <c r="I64" s="107"/>
      <c r="J64" s="107"/>
      <c r="K64" s="176"/>
      <c r="L64" s="130"/>
      <c r="M64" s="107">
        <f t="shared" si="1"/>
        <v>60</v>
      </c>
      <c r="N64" s="59"/>
      <c r="O64" s="59"/>
      <c r="P64" s="108">
        <f ca="1">IFERROR(VLOOKUP(D64,תקציב!$B$17:$G$54,6,0),0)</f>
        <v>0</v>
      </c>
      <c r="Q64" s="109">
        <f ca="1">IFERROR(VLOOKUP(D64,תקציב!$B$17:$G$54,5,0),0)</f>
        <v>0</v>
      </c>
      <c r="R64" s="109">
        <f ca="1">IF(ISNUMBER(VLOOKUP(D64,תקציב!$B$17:$G$54,3,FALSE)),VLOOKUP(D64,תקציב!$B$17:$G$54,3,FALSE),1)</f>
        <v>1</v>
      </c>
      <c r="S64" s="109">
        <f t="shared" ca="1" si="2"/>
        <v>0</v>
      </c>
      <c r="T64" s="111">
        <f t="shared" ca="1" si="3"/>
        <v>0</v>
      </c>
      <c r="U64" s="114">
        <f ca="1">IFERROR(VLOOKUP(D64,תקציב!$B$17:$H$54,7,FALSE),0)-T64</f>
        <v>0</v>
      </c>
      <c r="V64" s="59"/>
      <c r="W64" s="59"/>
      <c r="X64" s="59"/>
      <c r="Y64" s="59"/>
      <c r="Z64" s="59"/>
    </row>
    <row r="65" spans="1:26" ht="14.25" customHeight="1" x14ac:dyDescent="0.2">
      <c r="A65" s="59"/>
      <c r="B65" s="59"/>
      <c r="C65" s="59" t="str">
        <f t="shared" si="0"/>
        <v>חודשים</v>
      </c>
      <c r="D65" s="119" t="str">
        <f>'מק"ט'!$C$8&amp;VLOOKUP(H65,'מק"ט'!$D$2:$E$9,2,FALSE)&amp;VLOOKUP(F65,'מק"ט'!$F$2:$G$11,2,FALSE)&amp;RIGHT(VLOOKUP(G65,'מק"ט'!H:I,2,FALSE),2)</f>
        <v>71140500</v>
      </c>
      <c r="E65" s="164" t="str">
        <f>RIGHT(VLOOKUP(G65,'מק"ט'!H:I,2,FALSE),2)</f>
        <v>00</v>
      </c>
      <c r="F65" s="124" t="s">
        <v>122</v>
      </c>
      <c r="G65" s="179" t="s">
        <v>228</v>
      </c>
      <c r="H65" s="127" t="s">
        <v>36</v>
      </c>
      <c r="I65" s="107"/>
      <c r="J65" s="107"/>
      <c r="K65" s="176"/>
      <c r="L65" s="130"/>
      <c r="M65" s="107">
        <f t="shared" si="1"/>
        <v>60</v>
      </c>
      <c r="N65" s="59"/>
      <c r="O65" s="59"/>
      <c r="P65" s="108">
        <f ca="1">IFERROR(VLOOKUP(D65,תקציב!$B$17:$G$54,6,0),0)</f>
        <v>0</v>
      </c>
      <c r="Q65" s="109">
        <f ca="1">IFERROR(VLOOKUP(D65,תקציב!$B$17:$G$54,5,0),0)</f>
        <v>0</v>
      </c>
      <c r="R65" s="109">
        <f ca="1">IF(ISNUMBER(VLOOKUP(D65,תקציב!$B$17:$G$54,3,FALSE)),VLOOKUP(D65,תקציב!$B$17:$G$54,3,FALSE),1)</f>
        <v>1</v>
      </c>
      <c r="S65" s="109">
        <f t="shared" ca="1" si="2"/>
        <v>0</v>
      </c>
      <c r="T65" s="111">
        <f t="shared" ca="1" si="3"/>
        <v>0</v>
      </c>
      <c r="U65" s="114">
        <f ca="1">IFERROR(VLOOKUP(D65,תקציב!$B$17:$H$54,7,FALSE),0)-T65</f>
        <v>0</v>
      </c>
      <c r="V65" s="59"/>
      <c r="W65" s="59"/>
      <c r="X65" s="59"/>
      <c r="Y65" s="59"/>
      <c r="Z65" s="59"/>
    </row>
    <row r="66" spans="1:26" ht="14.25" customHeight="1" x14ac:dyDescent="0.2">
      <c r="A66" s="59"/>
      <c r="B66" s="59"/>
      <c r="C66" s="59" t="str">
        <f t="shared" si="0"/>
        <v>עונתי גלובלי</v>
      </c>
      <c r="D66" s="119" t="str">
        <f>'מק"ט'!$C$8&amp;VLOOKUP(H66,'מק"ט'!$D$2:$E$9,2,FALSE)&amp;VLOOKUP(F66,'מק"ט'!$F$2:$G$11,2,FALSE)&amp;RIGHT(VLOOKUP(G66,'מק"ט'!H:I,2,FALSE),2)</f>
        <v>71150500</v>
      </c>
      <c r="E66" s="164" t="str">
        <f>RIGHT(VLOOKUP(G66,'מק"ט'!H:I,2,FALSE),2)</f>
        <v>00</v>
      </c>
      <c r="F66" s="124" t="s">
        <v>122</v>
      </c>
      <c r="G66" s="179" t="s">
        <v>228</v>
      </c>
      <c r="H66" s="127" t="s">
        <v>34</v>
      </c>
      <c r="I66" s="107"/>
      <c r="J66" s="107"/>
      <c r="K66" s="176"/>
      <c r="L66" s="130"/>
      <c r="M66" s="107">
        <f t="shared" si="1"/>
        <v>60</v>
      </c>
      <c r="N66" s="59"/>
      <c r="O66" s="59"/>
      <c r="P66" s="108">
        <f ca="1">IFERROR(VLOOKUP(D66,תקציב!$B$17:$G$54,6,0),0)</f>
        <v>0</v>
      </c>
      <c r="Q66" s="109">
        <f ca="1">IFERROR(VLOOKUP(D66,תקציב!$B$17:$G$54,5,0),0)</f>
        <v>0</v>
      </c>
      <c r="R66" s="109">
        <f ca="1">IF(ISNUMBER(VLOOKUP(D66,תקציב!$B$17:$G$54,3,FALSE)),VLOOKUP(D66,תקציב!$B$17:$G$54,3,FALSE),1)</f>
        <v>1</v>
      </c>
      <c r="S66" s="109">
        <f t="shared" ca="1" si="2"/>
        <v>0</v>
      </c>
      <c r="T66" s="111">
        <f t="shared" ca="1" si="3"/>
        <v>0</v>
      </c>
      <c r="U66" s="114">
        <f ca="1">IFERROR(VLOOKUP(D66,תקציב!$B$17:$H$54,7,FALSE),0)-T66</f>
        <v>0</v>
      </c>
      <c r="V66" s="59"/>
      <c r="W66" s="59"/>
      <c r="X66" s="59"/>
      <c r="Y66" s="59"/>
      <c r="Z66" s="59"/>
    </row>
    <row r="67" spans="1:26" ht="14.25" customHeight="1" x14ac:dyDescent="0.2">
      <c r="A67" s="59"/>
      <c r="B67" s="59"/>
      <c r="C67" s="59" t="str">
        <f t="shared" si="0"/>
        <v>תכניות/פרקים</v>
      </c>
      <c r="D67" s="137" t="str">
        <f>'מק"ט'!$C$8&amp;VLOOKUP(H67,'מק"ט'!$D$2:$E$9,2,FALSE)&amp;VLOOKUP(F67,'מק"ט'!$F$2:$G$11,2,FALSE)&amp;RIGHT(VLOOKUP(G67,'מק"ט'!H:I,2,FALSE),2)</f>
        <v>71110501</v>
      </c>
      <c r="E67" s="166" t="str">
        <f>RIGHT(VLOOKUP(G67,'מק"ט'!H:I,2,FALSE),2)</f>
        <v>01</v>
      </c>
      <c r="F67" s="139" t="s">
        <v>122</v>
      </c>
      <c r="G67" s="223" t="s">
        <v>230</v>
      </c>
      <c r="H67" s="140" t="s">
        <v>30</v>
      </c>
      <c r="I67" s="227"/>
      <c r="J67" s="227"/>
      <c r="K67" s="189"/>
      <c r="L67" s="142"/>
      <c r="M67" s="107">
        <f t="shared" si="1"/>
        <v>65</v>
      </c>
      <c r="N67" s="59"/>
      <c r="O67" s="59"/>
      <c r="P67" s="108">
        <f ca="1">IFERROR(VLOOKUP(D67,תקציב!$B$17:$G$54,6,0),0)</f>
        <v>0</v>
      </c>
      <c r="Q67" s="109">
        <f ca="1">IFERROR(VLOOKUP(D67,תקציב!$B$17:$G$54,5,0),0)</f>
        <v>0</v>
      </c>
      <c r="R67" s="109">
        <f ca="1">IF(ISNUMBER(VLOOKUP(D67,תקציב!$B$17:$G$54,3,FALSE)),VLOOKUP(D67,תקציב!$B$17:$G$54,3,FALSE),1)</f>
        <v>1</v>
      </c>
      <c r="S67" s="109">
        <f t="shared" ca="1" si="2"/>
        <v>0</v>
      </c>
      <c r="T67" s="111">
        <f t="shared" ca="1" si="3"/>
        <v>0</v>
      </c>
      <c r="U67" s="114">
        <f ca="1">IFERROR(VLOOKUP(D67,תקציב!$B$17:$H$54,7,FALSE),0)-T67</f>
        <v>0</v>
      </c>
      <c r="V67" s="59"/>
      <c r="W67" s="59"/>
      <c r="X67" s="59"/>
      <c r="Y67" s="59"/>
      <c r="Z67" s="59"/>
    </row>
    <row r="68" spans="1:26" ht="14.25" customHeight="1" x14ac:dyDescent="0.2">
      <c r="A68" s="59"/>
      <c r="B68" s="59"/>
      <c r="C68" s="59" t="str">
        <f t="shared" si="0"/>
        <v>ימים</v>
      </c>
      <c r="D68" s="137" t="str">
        <f>'מק"ט'!$C$8&amp;VLOOKUP(H68,'מק"ט'!$D$2:$E$9,2,FALSE)&amp;VLOOKUP(F68,'מק"ט'!$F$2:$G$11,2,FALSE)&amp;RIGHT(VLOOKUP(G68,'מק"ט'!H:I,2,FALSE),2)</f>
        <v>71120501</v>
      </c>
      <c r="E68" s="166" t="str">
        <f>RIGHT(VLOOKUP(G68,'מק"ט'!H:I,2,FALSE),2)</f>
        <v>01</v>
      </c>
      <c r="F68" s="139" t="s">
        <v>122</v>
      </c>
      <c r="G68" s="223" t="s">
        <v>230</v>
      </c>
      <c r="H68" s="140" t="s">
        <v>31</v>
      </c>
      <c r="I68" s="227"/>
      <c r="J68" s="227"/>
      <c r="K68" s="189"/>
      <c r="L68" s="142"/>
      <c r="M68" s="107">
        <f t="shared" si="1"/>
        <v>65</v>
      </c>
      <c r="N68" s="59"/>
      <c r="O68" s="59"/>
      <c r="P68" s="108">
        <f ca="1">IFERROR(VLOOKUP(D68,תקציב!$B$17:$G$54,6,0),0)</f>
        <v>0</v>
      </c>
      <c r="Q68" s="109">
        <f ca="1">IFERROR(VLOOKUP(D68,תקציב!$B$17:$G$54,5,0),0)</f>
        <v>0</v>
      </c>
      <c r="R68" s="109">
        <f ca="1">IF(ISNUMBER(VLOOKUP(D68,תקציב!$B$17:$G$54,3,FALSE)),VLOOKUP(D68,תקציב!$B$17:$G$54,3,FALSE),1)</f>
        <v>1</v>
      </c>
      <c r="S68" s="109">
        <f t="shared" ca="1" si="2"/>
        <v>0</v>
      </c>
      <c r="T68" s="111">
        <f t="shared" ca="1" si="3"/>
        <v>0</v>
      </c>
      <c r="U68" s="114">
        <f ca="1">IFERROR(VLOOKUP(D68,תקציב!$B$17:$H$54,7,FALSE),0)-T68</f>
        <v>0</v>
      </c>
      <c r="V68" s="59"/>
      <c r="W68" s="59"/>
      <c r="X68" s="59"/>
      <c r="Y68" s="59"/>
      <c r="Z68" s="59"/>
    </row>
    <row r="69" spans="1:26" ht="14.25" customHeight="1" x14ac:dyDescent="0.2">
      <c r="A69" s="59"/>
      <c r="B69" s="59"/>
      <c r="C69" s="59" t="str">
        <f t="shared" si="0"/>
        <v>שבועות</v>
      </c>
      <c r="D69" s="137" t="str">
        <f>'מק"ט'!$C$8&amp;VLOOKUP(H69,'מק"ט'!$D$2:$E$9,2,FALSE)&amp;VLOOKUP(F69,'מק"ט'!$F$2:$G$11,2,FALSE)&amp;RIGHT(VLOOKUP(G69,'מק"ט'!H:I,2,FALSE),2)</f>
        <v>71130501</v>
      </c>
      <c r="E69" s="166" t="str">
        <f>RIGHT(VLOOKUP(G69,'מק"ט'!H:I,2,FALSE),2)</f>
        <v>01</v>
      </c>
      <c r="F69" s="139" t="s">
        <v>122</v>
      </c>
      <c r="G69" s="223" t="s">
        <v>230</v>
      </c>
      <c r="H69" s="140" t="s">
        <v>39</v>
      </c>
      <c r="I69" s="227"/>
      <c r="J69" s="227"/>
      <c r="K69" s="189"/>
      <c r="L69" s="142"/>
      <c r="M69" s="107">
        <f t="shared" si="1"/>
        <v>65</v>
      </c>
      <c r="N69" s="59"/>
      <c r="O69" s="59"/>
      <c r="P69" s="108">
        <f ca="1">IFERROR(VLOOKUP(D69,תקציב!$B$17:$G$54,6,0),0)</f>
        <v>0</v>
      </c>
      <c r="Q69" s="109">
        <f ca="1">IFERROR(VLOOKUP(D69,תקציב!$B$17:$G$54,5,0),0)</f>
        <v>0</v>
      </c>
      <c r="R69" s="109">
        <f ca="1">IF(ISNUMBER(VLOOKUP(D69,תקציב!$B$17:$G$54,3,FALSE)),VLOOKUP(D69,תקציב!$B$17:$G$54,3,FALSE),1)</f>
        <v>1</v>
      </c>
      <c r="S69" s="109">
        <f t="shared" ca="1" si="2"/>
        <v>0</v>
      </c>
      <c r="T69" s="111">
        <f t="shared" ca="1" si="3"/>
        <v>0</v>
      </c>
      <c r="U69" s="114">
        <f ca="1">IFERROR(VLOOKUP(D69,תקציב!$B$17:$H$54,7,FALSE),0)-T69</f>
        <v>0</v>
      </c>
      <c r="V69" s="59"/>
      <c r="W69" s="59"/>
      <c r="X69" s="59"/>
      <c r="Y69" s="59"/>
      <c r="Z69" s="59"/>
    </row>
    <row r="70" spans="1:26" ht="14.25" customHeight="1" x14ac:dyDescent="0.2">
      <c r="A70" s="59"/>
      <c r="B70" s="59"/>
      <c r="C70" s="59" t="str">
        <f t="shared" si="0"/>
        <v>חודשים</v>
      </c>
      <c r="D70" s="137" t="str">
        <f>'מק"ט'!$C$8&amp;VLOOKUP(H70,'מק"ט'!$D$2:$E$9,2,FALSE)&amp;VLOOKUP(F70,'מק"ט'!$F$2:$G$11,2,FALSE)&amp;RIGHT(VLOOKUP(G70,'מק"ט'!H:I,2,FALSE),2)</f>
        <v>71140501</v>
      </c>
      <c r="E70" s="166" t="str">
        <f>RIGHT(VLOOKUP(G70,'מק"ט'!H:I,2,FALSE),2)</f>
        <v>01</v>
      </c>
      <c r="F70" s="139" t="s">
        <v>122</v>
      </c>
      <c r="G70" s="223" t="s">
        <v>230</v>
      </c>
      <c r="H70" s="140" t="s">
        <v>36</v>
      </c>
      <c r="I70" s="227"/>
      <c r="J70" s="227"/>
      <c r="K70" s="189"/>
      <c r="L70" s="142"/>
      <c r="M70" s="107">
        <f t="shared" si="1"/>
        <v>65</v>
      </c>
      <c r="N70" s="59"/>
      <c r="O70" s="59"/>
      <c r="P70" s="108">
        <f ca="1">IFERROR(VLOOKUP(D70,תקציב!$B$17:$G$54,6,0),0)</f>
        <v>0</v>
      </c>
      <c r="Q70" s="109">
        <f ca="1">IFERROR(VLOOKUP(D70,תקציב!$B$17:$G$54,5,0),0)</f>
        <v>0</v>
      </c>
      <c r="R70" s="109">
        <f ca="1">IF(ISNUMBER(VLOOKUP(D70,תקציב!$B$17:$G$54,3,FALSE)),VLOOKUP(D70,תקציב!$B$17:$G$54,3,FALSE),1)</f>
        <v>1</v>
      </c>
      <c r="S70" s="109">
        <f t="shared" ca="1" si="2"/>
        <v>0</v>
      </c>
      <c r="T70" s="111">
        <f t="shared" ca="1" si="3"/>
        <v>0</v>
      </c>
      <c r="U70" s="114">
        <f ca="1">IFERROR(VLOOKUP(D70,תקציב!$B$17:$H$54,7,FALSE),0)-T70</f>
        <v>0</v>
      </c>
      <c r="V70" s="59"/>
      <c r="W70" s="59"/>
      <c r="X70" s="59"/>
      <c r="Y70" s="59"/>
      <c r="Z70" s="59"/>
    </row>
    <row r="71" spans="1:26" ht="14.25" customHeight="1" x14ac:dyDescent="0.2">
      <c r="A71" s="59"/>
      <c r="B71" s="59"/>
      <c r="C71" s="59" t="str">
        <f t="shared" si="0"/>
        <v>עונתי גלובלי</v>
      </c>
      <c r="D71" s="137" t="str">
        <f>'מק"ט'!$C$8&amp;VLOOKUP(H71,'מק"ט'!$D$2:$E$9,2,FALSE)&amp;VLOOKUP(F71,'מק"ט'!$F$2:$G$11,2,FALSE)&amp;RIGHT(VLOOKUP(G71,'מק"ט'!H:I,2,FALSE),2)</f>
        <v>71150501</v>
      </c>
      <c r="E71" s="166" t="str">
        <f>RIGHT(VLOOKUP(G71,'מק"ט'!H:I,2,FALSE),2)</f>
        <v>01</v>
      </c>
      <c r="F71" s="139" t="s">
        <v>122</v>
      </c>
      <c r="G71" s="223" t="s">
        <v>230</v>
      </c>
      <c r="H71" s="140" t="s">
        <v>34</v>
      </c>
      <c r="I71" s="227"/>
      <c r="J71" s="227"/>
      <c r="K71" s="189"/>
      <c r="L71" s="142"/>
      <c r="M71" s="107">
        <f t="shared" si="1"/>
        <v>65</v>
      </c>
      <c r="N71" s="59"/>
      <c r="O71" s="59"/>
      <c r="P71" s="108">
        <f ca="1">IFERROR(VLOOKUP(D71,תקציב!$B$17:$G$54,6,0),0)</f>
        <v>0</v>
      </c>
      <c r="Q71" s="109">
        <f ca="1">IFERROR(VLOOKUP(D71,תקציב!$B$17:$G$54,5,0),0)</f>
        <v>0</v>
      </c>
      <c r="R71" s="109">
        <f ca="1">IF(ISNUMBER(VLOOKUP(D71,תקציב!$B$17:$G$54,3,FALSE)),VLOOKUP(D71,תקציב!$B$17:$G$54,3,FALSE),1)</f>
        <v>1</v>
      </c>
      <c r="S71" s="109">
        <f t="shared" ca="1" si="2"/>
        <v>0</v>
      </c>
      <c r="T71" s="111">
        <f t="shared" ca="1" si="3"/>
        <v>0</v>
      </c>
      <c r="U71" s="114">
        <f ca="1">IFERROR(VLOOKUP(D71,תקציב!$B$17:$H$54,7,FALSE),0)-T71</f>
        <v>0</v>
      </c>
      <c r="V71" s="59"/>
      <c r="W71" s="59"/>
      <c r="X71" s="59"/>
      <c r="Y71" s="59"/>
      <c r="Z71" s="59"/>
    </row>
    <row r="72" spans="1:26" ht="14.25" customHeight="1" x14ac:dyDescent="0.2">
      <c r="A72" s="59"/>
      <c r="B72" s="59"/>
      <c r="C72" s="59" t="str">
        <f t="shared" si="0"/>
        <v>תכניות/פרקים</v>
      </c>
      <c r="D72" s="119" t="str">
        <f>'מק"ט'!$C$8&amp;VLOOKUP(H72,'מק"ט'!$D$2:$E$9,2,FALSE)&amp;VLOOKUP(F72,'מק"ט'!$F$2:$G$11,2,FALSE)&amp;RIGHT(VLOOKUP(G72,'מק"ט'!H:I,2,FALSE),2)</f>
        <v>71110502</v>
      </c>
      <c r="E72" s="164" t="str">
        <f>RIGHT(VLOOKUP(G72,'מק"ט'!H:I,2,FALSE),2)</f>
        <v>02</v>
      </c>
      <c r="F72" s="124" t="s">
        <v>122</v>
      </c>
      <c r="G72" s="179" t="s">
        <v>232</v>
      </c>
      <c r="H72" s="127" t="s">
        <v>30</v>
      </c>
      <c r="I72" s="107"/>
      <c r="J72" s="107"/>
      <c r="K72" s="176"/>
      <c r="L72" s="130"/>
      <c r="M72" s="107">
        <f t="shared" si="1"/>
        <v>70</v>
      </c>
      <c r="N72" s="59"/>
      <c r="O72" s="59"/>
      <c r="P72" s="108">
        <f ca="1">IFERROR(VLOOKUP(D72,תקציב!$B$17:$G$54,6,0),0)</f>
        <v>0</v>
      </c>
      <c r="Q72" s="109">
        <f ca="1">IFERROR(VLOOKUP(D72,תקציב!$B$17:$G$54,5,0),0)</f>
        <v>0</v>
      </c>
      <c r="R72" s="109">
        <f ca="1">IF(ISNUMBER(VLOOKUP(D72,תקציב!$B$17:$G$54,3,FALSE)),VLOOKUP(D72,תקציב!$B$17:$G$54,3,FALSE),1)</f>
        <v>1</v>
      </c>
      <c r="S72" s="109">
        <f t="shared" ca="1" si="2"/>
        <v>0</v>
      </c>
      <c r="T72" s="111">
        <f t="shared" ca="1" si="3"/>
        <v>0</v>
      </c>
      <c r="U72" s="114">
        <f ca="1">IFERROR(VLOOKUP(D72,תקציב!$B$17:$H$54,7,FALSE),0)-T72</f>
        <v>0</v>
      </c>
      <c r="V72" s="59"/>
      <c r="W72" s="59"/>
      <c r="X72" s="59"/>
      <c r="Y72" s="59"/>
      <c r="Z72" s="59"/>
    </row>
    <row r="73" spans="1:26" ht="14.25" customHeight="1" x14ac:dyDescent="0.2">
      <c r="A73" s="59"/>
      <c r="B73" s="59"/>
      <c r="C73" s="59" t="str">
        <f t="shared" si="0"/>
        <v>ימים</v>
      </c>
      <c r="D73" s="119" t="str">
        <f>'מק"ט'!$C$8&amp;VLOOKUP(H73,'מק"ט'!$D$2:$E$9,2,FALSE)&amp;VLOOKUP(F73,'מק"ט'!$F$2:$G$11,2,FALSE)&amp;RIGHT(VLOOKUP(G73,'מק"ט'!H:I,2,FALSE),2)</f>
        <v>71120502</v>
      </c>
      <c r="E73" s="164" t="str">
        <f>RIGHT(VLOOKUP(G73,'מק"ט'!H:I,2,FALSE),2)</f>
        <v>02</v>
      </c>
      <c r="F73" s="124" t="s">
        <v>122</v>
      </c>
      <c r="G73" s="179" t="s">
        <v>232</v>
      </c>
      <c r="H73" s="127" t="s">
        <v>31</v>
      </c>
      <c r="I73" s="107"/>
      <c r="J73" s="107"/>
      <c r="K73" s="176"/>
      <c r="L73" s="130"/>
      <c r="M73" s="107">
        <f t="shared" si="1"/>
        <v>70</v>
      </c>
      <c r="N73" s="59"/>
      <c r="O73" s="59"/>
      <c r="P73" s="108">
        <f ca="1">IFERROR(VLOOKUP(D73,תקציב!$B$17:$G$54,6,0),0)</f>
        <v>0</v>
      </c>
      <c r="Q73" s="109">
        <f ca="1">IFERROR(VLOOKUP(D73,תקציב!$B$17:$G$54,5,0),0)</f>
        <v>0</v>
      </c>
      <c r="R73" s="109">
        <f ca="1">IF(ISNUMBER(VLOOKUP(D73,תקציב!$B$17:$G$54,3,FALSE)),VLOOKUP(D73,תקציב!$B$17:$G$54,3,FALSE),1)</f>
        <v>1</v>
      </c>
      <c r="S73" s="109">
        <f t="shared" ca="1" si="2"/>
        <v>0</v>
      </c>
      <c r="T73" s="111">
        <f t="shared" ca="1" si="3"/>
        <v>0</v>
      </c>
      <c r="U73" s="114">
        <f ca="1">IFERROR(VLOOKUP(D73,תקציב!$B$17:$H$54,7,FALSE),0)-T73</f>
        <v>0</v>
      </c>
      <c r="V73" s="59"/>
      <c r="W73" s="59"/>
      <c r="X73" s="59"/>
      <c r="Y73" s="59"/>
      <c r="Z73" s="59"/>
    </row>
    <row r="74" spans="1:26" ht="14.25" customHeight="1" x14ac:dyDescent="0.2">
      <c r="A74" s="59"/>
      <c r="B74" s="59"/>
      <c r="C74" s="59" t="str">
        <f t="shared" si="0"/>
        <v>שבועות</v>
      </c>
      <c r="D74" s="119" t="str">
        <f>'מק"ט'!$C$8&amp;VLOOKUP(H74,'מק"ט'!$D$2:$E$9,2,FALSE)&amp;VLOOKUP(F74,'מק"ט'!$F$2:$G$11,2,FALSE)&amp;RIGHT(VLOOKUP(G74,'מק"ט'!H:I,2,FALSE),2)</f>
        <v>71130502</v>
      </c>
      <c r="E74" s="164" t="str">
        <f>RIGHT(VLOOKUP(G74,'מק"ט'!H:I,2,FALSE),2)</f>
        <v>02</v>
      </c>
      <c r="F74" s="124" t="s">
        <v>122</v>
      </c>
      <c r="G74" s="179" t="s">
        <v>232</v>
      </c>
      <c r="H74" s="127" t="s">
        <v>39</v>
      </c>
      <c r="I74" s="107"/>
      <c r="J74" s="107"/>
      <c r="K74" s="176"/>
      <c r="L74" s="130"/>
      <c r="M74" s="107">
        <f t="shared" si="1"/>
        <v>70</v>
      </c>
      <c r="N74" s="59"/>
      <c r="O74" s="59"/>
      <c r="P74" s="108">
        <f ca="1">IFERROR(VLOOKUP(D74,תקציב!$B$17:$G$54,6,0),0)</f>
        <v>0</v>
      </c>
      <c r="Q74" s="109">
        <f ca="1">IFERROR(VLOOKUP(D74,תקציב!$B$17:$G$54,5,0),0)</f>
        <v>0</v>
      </c>
      <c r="R74" s="109">
        <f ca="1">IF(ISNUMBER(VLOOKUP(D74,תקציב!$B$17:$G$54,3,FALSE)),VLOOKUP(D74,תקציב!$B$17:$G$54,3,FALSE),1)</f>
        <v>1</v>
      </c>
      <c r="S74" s="109">
        <f t="shared" ca="1" si="2"/>
        <v>0</v>
      </c>
      <c r="T74" s="111">
        <f t="shared" ca="1" si="3"/>
        <v>0</v>
      </c>
      <c r="U74" s="114">
        <f ca="1">IFERROR(VLOOKUP(D74,תקציב!$B$17:$H$54,7,FALSE),0)-T74</f>
        <v>0</v>
      </c>
      <c r="V74" s="59"/>
      <c r="W74" s="59"/>
      <c r="X74" s="59"/>
      <c r="Y74" s="59"/>
      <c r="Z74" s="59"/>
    </row>
    <row r="75" spans="1:26" ht="14.25" customHeight="1" x14ac:dyDescent="0.2">
      <c r="A75" s="59"/>
      <c r="B75" s="59"/>
      <c r="C75" s="59" t="str">
        <f t="shared" si="0"/>
        <v>חודשים</v>
      </c>
      <c r="D75" s="119" t="str">
        <f>'מק"ט'!$C$8&amp;VLOOKUP(H75,'מק"ט'!$D$2:$E$9,2,FALSE)&amp;VLOOKUP(F75,'מק"ט'!$F$2:$G$11,2,FALSE)&amp;RIGHT(VLOOKUP(G75,'מק"ט'!H:I,2,FALSE),2)</f>
        <v>71140502</v>
      </c>
      <c r="E75" s="164" t="str">
        <f>RIGHT(VLOOKUP(G75,'מק"ט'!H:I,2,FALSE),2)</f>
        <v>02</v>
      </c>
      <c r="F75" s="124" t="s">
        <v>122</v>
      </c>
      <c r="G75" s="179" t="s">
        <v>232</v>
      </c>
      <c r="H75" s="127" t="s">
        <v>36</v>
      </c>
      <c r="I75" s="107"/>
      <c r="J75" s="107"/>
      <c r="K75" s="176"/>
      <c r="L75" s="130"/>
      <c r="M75" s="107">
        <f t="shared" si="1"/>
        <v>70</v>
      </c>
      <c r="N75" s="59"/>
      <c r="O75" s="59"/>
      <c r="P75" s="108">
        <f ca="1">IFERROR(VLOOKUP(D75,תקציב!$B$17:$G$54,6,0),0)</f>
        <v>0</v>
      </c>
      <c r="Q75" s="109">
        <f ca="1">IFERROR(VLOOKUP(D75,תקציב!$B$17:$G$54,5,0),0)</f>
        <v>0</v>
      </c>
      <c r="R75" s="109">
        <f ca="1">IF(ISNUMBER(VLOOKUP(D75,תקציב!$B$17:$G$54,3,FALSE)),VLOOKUP(D75,תקציב!$B$17:$G$54,3,FALSE),1)</f>
        <v>1</v>
      </c>
      <c r="S75" s="109">
        <f t="shared" ca="1" si="2"/>
        <v>0</v>
      </c>
      <c r="T75" s="111">
        <f t="shared" ca="1" si="3"/>
        <v>0</v>
      </c>
      <c r="U75" s="114">
        <f ca="1">IFERROR(VLOOKUP(D75,תקציב!$B$17:$H$54,7,FALSE),0)-T75</f>
        <v>0</v>
      </c>
      <c r="V75" s="59"/>
      <c r="W75" s="59"/>
      <c r="X75" s="59"/>
      <c r="Y75" s="59"/>
      <c r="Z75" s="59"/>
    </row>
    <row r="76" spans="1:26" ht="14.25" customHeight="1" x14ac:dyDescent="0.2">
      <c r="A76" s="59"/>
      <c r="B76" s="59"/>
      <c r="C76" s="59" t="str">
        <f t="shared" si="0"/>
        <v>עונתי גלובלי</v>
      </c>
      <c r="D76" s="119" t="str">
        <f>'מק"ט'!$C$8&amp;VLOOKUP(H76,'מק"ט'!$D$2:$E$9,2,FALSE)&amp;VLOOKUP(F76,'מק"ט'!$F$2:$G$11,2,FALSE)&amp;RIGHT(VLOOKUP(G76,'מק"ט'!H:I,2,FALSE),2)</f>
        <v>71150502</v>
      </c>
      <c r="E76" s="164" t="str">
        <f>RIGHT(VLOOKUP(G76,'מק"ט'!H:I,2,FALSE),2)</f>
        <v>02</v>
      </c>
      <c r="F76" s="124" t="s">
        <v>122</v>
      </c>
      <c r="G76" s="179" t="s">
        <v>232</v>
      </c>
      <c r="H76" s="127" t="s">
        <v>34</v>
      </c>
      <c r="I76" s="107"/>
      <c r="J76" s="107"/>
      <c r="K76" s="176"/>
      <c r="L76" s="130"/>
      <c r="M76" s="107">
        <f t="shared" si="1"/>
        <v>70</v>
      </c>
      <c r="N76" s="59"/>
      <c r="O76" s="59"/>
      <c r="P76" s="108">
        <f ca="1">IFERROR(VLOOKUP(D76,תקציב!$B$17:$G$54,6,0),0)</f>
        <v>0</v>
      </c>
      <c r="Q76" s="109">
        <f ca="1">IFERROR(VLOOKUP(D76,תקציב!$B$17:$G$54,5,0),0)</f>
        <v>0</v>
      </c>
      <c r="R76" s="109">
        <f ca="1">IF(ISNUMBER(VLOOKUP(D76,תקציב!$B$17:$G$54,3,FALSE)),VLOOKUP(D76,תקציב!$B$17:$G$54,3,FALSE),1)</f>
        <v>1</v>
      </c>
      <c r="S76" s="109">
        <f t="shared" ca="1" si="2"/>
        <v>0</v>
      </c>
      <c r="T76" s="111">
        <f t="shared" ca="1" si="3"/>
        <v>0</v>
      </c>
      <c r="U76" s="114">
        <f ca="1">IFERROR(VLOOKUP(D76,תקציב!$B$17:$H$54,7,FALSE),0)-T76</f>
        <v>0</v>
      </c>
      <c r="V76" s="59"/>
      <c r="W76" s="59"/>
      <c r="X76" s="59"/>
      <c r="Y76" s="59"/>
      <c r="Z76" s="59"/>
    </row>
    <row r="77" spans="1:26" ht="14.25" customHeight="1" x14ac:dyDescent="0.2">
      <c r="A77" s="59"/>
      <c r="B77" s="59"/>
      <c r="C77" s="59" t="str">
        <f t="shared" si="0"/>
        <v>תכניות/פרקים</v>
      </c>
      <c r="D77" s="137" t="str">
        <f>'מק"ט'!$C$8&amp;VLOOKUP(H77,'מק"ט'!$D$2:$E$9,2,FALSE)&amp;VLOOKUP(F77,'מק"ט'!$F$2:$G$11,2,FALSE)&amp;RIGHT(VLOOKUP(G77,'מק"ט'!H:I,2,FALSE),2)</f>
        <v>71110504</v>
      </c>
      <c r="E77" s="166" t="str">
        <f>RIGHT(VLOOKUP(G77,'מק"ט'!H:I,2,FALSE),2)</f>
        <v>04</v>
      </c>
      <c r="F77" s="139" t="s">
        <v>122</v>
      </c>
      <c r="G77" s="223" t="s">
        <v>236</v>
      </c>
      <c r="H77" s="140" t="s">
        <v>30</v>
      </c>
      <c r="I77" s="227"/>
      <c r="J77" s="227"/>
      <c r="K77" s="189"/>
      <c r="L77" s="142"/>
      <c r="M77" s="107">
        <f t="shared" si="1"/>
        <v>75</v>
      </c>
      <c r="N77" s="59"/>
      <c r="O77" s="59"/>
      <c r="P77" s="108">
        <f ca="1">IFERROR(VLOOKUP(D77,תקציב!$B$17:$G$54,6,0),0)</f>
        <v>0</v>
      </c>
      <c r="Q77" s="109">
        <f ca="1">IFERROR(VLOOKUP(D77,תקציב!$B$17:$G$54,5,0),0)</f>
        <v>0</v>
      </c>
      <c r="R77" s="109">
        <f ca="1">IF(ISNUMBER(VLOOKUP(D77,תקציב!$B$17:$G$54,3,FALSE)),VLOOKUP(D77,תקציב!$B$17:$G$54,3,FALSE),1)</f>
        <v>1</v>
      </c>
      <c r="S77" s="109">
        <f t="shared" ca="1" si="2"/>
        <v>0</v>
      </c>
      <c r="T77" s="111">
        <f t="shared" ca="1" si="3"/>
        <v>0</v>
      </c>
      <c r="U77" s="114">
        <f ca="1">IFERROR(VLOOKUP(D77,תקציב!$B$17:$H$54,7,FALSE),0)-T77</f>
        <v>0</v>
      </c>
      <c r="V77" s="59"/>
      <c r="W77" s="59"/>
      <c r="X77" s="59"/>
      <c r="Y77" s="59"/>
      <c r="Z77" s="59"/>
    </row>
    <row r="78" spans="1:26" ht="14.25" customHeight="1" x14ac:dyDescent="0.2">
      <c r="A78" s="59"/>
      <c r="B78" s="59"/>
      <c r="C78" s="59" t="str">
        <f t="shared" si="0"/>
        <v>ימים</v>
      </c>
      <c r="D78" s="137" t="str">
        <f>'מק"ט'!$C$8&amp;VLOOKUP(H78,'מק"ט'!$D$2:$E$9,2,FALSE)&amp;VLOOKUP(F78,'מק"ט'!$F$2:$G$11,2,FALSE)&amp;RIGHT(VLOOKUP(G78,'מק"ט'!H:I,2,FALSE),2)</f>
        <v>71120504</v>
      </c>
      <c r="E78" s="166" t="str">
        <f>RIGHT(VLOOKUP(G78,'מק"ט'!H:I,2,FALSE),2)</f>
        <v>04</v>
      </c>
      <c r="F78" s="139" t="s">
        <v>122</v>
      </c>
      <c r="G78" s="223" t="s">
        <v>236</v>
      </c>
      <c r="H78" s="140" t="s">
        <v>31</v>
      </c>
      <c r="I78" s="227"/>
      <c r="J78" s="227"/>
      <c r="K78" s="189"/>
      <c r="L78" s="142"/>
      <c r="M78" s="107">
        <f t="shared" si="1"/>
        <v>75</v>
      </c>
      <c r="N78" s="59"/>
      <c r="O78" s="59"/>
      <c r="P78" s="108">
        <f ca="1">IFERROR(VLOOKUP(D78,תקציב!$B$17:$G$54,6,0),0)</f>
        <v>0</v>
      </c>
      <c r="Q78" s="109">
        <f ca="1">IFERROR(VLOOKUP(D78,תקציב!$B$17:$G$54,5,0),0)</f>
        <v>0</v>
      </c>
      <c r="R78" s="109">
        <f ca="1">IF(ISNUMBER(VLOOKUP(D78,תקציב!$B$17:$G$54,3,FALSE)),VLOOKUP(D78,תקציב!$B$17:$G$54,3,FALSE),1)</f>
        <v>1</v>
      </c>
      <c r="S78" s="109">
        <f t="shared" ca="1" si="2"/>
        <v>0</v>
      </c>
      <c r="T78" s="111">
        <f t="shared" ca="1" si="3"/>
        <v>0</v>
      </c>
      <c r="U78" s="114">
        <f ca="1">IFERROR(VLOOKUP(D78,תקציב!$B$17:$H$54,7,FALSE),0)-T78</f>
        <v>0</v>
      </c>
      <c r="V78" s="59"/>
      <c r="W78" s="59"/>
      <c r="X78" s="59"/>
      <c r="Y78" s="59"/>
      <c r="Z78" s="59"/>
    </row>
    <row r="79" spans="1:26" ht="14.25" customHeight="1" x14ac:dyDescent="0.2">
      <c r="A79" s="59"/>
      <c r="B79" s="59"/>
      <c r="C79" s="59" t="str">
        <f t="shared" si="0"/>
        <v>שבועות</v>
      </c>
      <c r="D79" s="137" t="str">
        <f>'מק"ט'!$C$8&amp;VLOOKUP(H79,'מק"ט'!$D$2:$E$9,2,FALSE)&amp;VLOOKUP(F79,'מק"ט'!$F$2:$G$11,2,FALSE)&amp;RIGHT(VLOOKUP(G79,'מק"ט'!H:I,2,FALSE),2)</f>
        <v>71130504</v>
      </c>
      <c r="E79" s="166" t="str">
        <f>RIGHT(VLOOKUP(G79,'מק"ט'!H:I,2,FALSE),2)</f>
        <v>04</v>
      </c>
      <c r="F79" s="139" t="s">
        <v>122</v>
      </c>
      <c r="G79" s="223" t="s">
        <v>236</v>
      </c>
      <c r="H79" s="140" t="s">
        <v>39</v>
      </c>
      <c r="I79" s="227"/>
      <c r="J79" s="227"/>
      <c r="K79" s="189"/>
      <c r="L79" s="142"/>
      <c r="M79" s="107">
        <f t="shared" si="1"/>
        <v>75</v>
      </c>
      <c r="N79" s="59"/>
      <c r="O79" s="59"/>
      <c r="P79" s="108">
        <f ca="1">IFERROR(VLOOKUP(D79,תקציב!$B$17:$G$54,6,0),0)</f>
        <v>0</v>
      </c>
      <c r="Q79" s="109">
        <f ca="1">IFERROR(VLOOKUP(D79,תקציב!$B$17:$G$54,5,0),0)</f>
        <v>0</v>
      </c>
      <c r="R79" s="109">
        <f ca="1">IF(ISNUMBER(VLOOKUP(D79,תקציב!$B$17:$G$54,3,FALSE)),VLOOKUP(D79,תקציב!$B$17:$G$54,3,FALSE),1)</f>
        <v>1</v>
      </c>
      <c r="S79" s="109">
        <f t="shared" ca="1" si="2"/>
        <v>0</v>
      </c>
      <c r="T79" s="111">
        <f t="shared" ca="1" si="3"/>
        <v>0</v>
      </c>
      <c r="U79" s="114">
        <f ca="1">IFERROR(VLOOKUP(D79,תקציב!$B$17:$H$54,7,FALSE),0)-T79</f>
        <v>0</v>
      </c>
      <c r="V79" s="59"/>
      <c r="W79" s="59"/>
      <c r="X79" s="59"/>
      <c r="Y79" s="59"/>
      <c r="Z79" s="59"/>
    </row>
    <row r="80" spans="1:26" ht="14.25" customHeight="1" x14ac:dyDescent="0.2">
      <c r="A80" s="59"/>
      <c r="B80" s="59"/>
      <c r="C80" s="59" t="str">
        <f t="shared" si="0"/>
        <v>חודשים</v>
      </c>
      <c r="D80" s="137" t="str">
        <f>'מק"ט'!$C$8&amp;VLOOKUP(H80,'מק"ט'!$D$2:$E$9,2,FALSE)&amp;VLOOKUP(F80,'מק"ט'!$F$2:$G$11,2,FALSE)&amp;RIGHT(VLOOKUP(G80,'מק"ט'!H:I,2,FALSE),2)</f>
        <v>71140504</v>
      </c>
      <c r="E80" s="166" t="str">
        <f>RIGHT(VLOOKUP(G80,'מק"ט'!H:I,2,FALSE),2)</f>
        <v>04</v>
      </c>
      <c r="F80" s="139" t="s">
        <v>122</v>
      </c>
      <c r="G80" s="223" t="s">
        <v>236</v>
      </c>
      <c r="H80" s="140" t="s">
        <v>36</v>
      </c>
      <c r="I80" s="227"/>
      <c r="J80" s="227"/>
      <c r="K80" s="189"/>
      <c r="L80" s="142"/>
      <c r="M80" s="107">
        <f t="shared" si="1"/>
        <v>75</v>
      </c>
      <c r="N80" s="59"/>
      <c r="O80" s="59"/>
      <c r="P80" s="108">
        <f ca="1">IFERROR(VLOOKUP(D80,תקציב!$B$17:$G$54,6,0),0)</f>
        <v>0</v>
      </c>
      <c r="Q80" s="109">
        <f ca="1">IFERROR(VLOOKUP(D80,תקציב!$B$17:$G$54,5,0),0)</f>
        <v>0</v>
      </c>
      <c r="R80" s="109">
        <f ca="1">IF(ISNUMBER(VLOOKUP(D80,תקציב!$B$17:$G$54,3,FALSE)),VLOOKUP(D80,תקציב!$B$17:$G$54,3,FALSE),1)</f>
        <v>1</v>
      </c>
      <c r="S80" s="109">
        <f t="shared" ca="1" si="2"/>
        <v>0</v>
      </c>
      <c r="T80" s="111">
        <f t="shared" ca="1" si="3"/>
        <v>0</v>
      </c>
      <c r="U80" s="114">
        <f ca="1">IFERROR(VLOOKUP(D80,תקציב!$B$17:$H$54,7,FALSE),0)-T80</f>
        <v>0</v>
      </c>
      <c r="V80" s="59"/>
      <c r="W80" s="59"/>
      <c r="X80" s="59"/>
      <c r="Y80" s="59"/>
      <c r="Z80" s="59"/>
    </row>
    <row r="81" spans="1:26" ht="14.25" customHeight="1" x14ac:dyDescent="0.2">
      <c r="A81" s="59"/>
      <c r="B81" s="59"/>
      <c r="C81" s="59" t="str">
        <f t="shared" si="0"/>
        <v>עונתי גלובלי</v>
      </c>
      <c r="D81" s="137" t="str">
        <f>'מק"ט'!$C$8&amp;VLOOKUP(H81,'מק"ט'!$D$2:$E$9,2,FALSE)&amp;VLOOKUP(F81,'מק"ט'!$F$2:$G$11,2,FALSE)&amp;RIGHT(VLOOKUP(G81,'מק"ט'!H:I,2,FALSE),2)</f>
        <v>71150504</v>
      </c>
      <c r="E81" s="166" t="str">
        <f>RIGHT(VLOOKUP(G81,'מק"ט'!H:I,2,FALSE),2)</f>
        <v>04</v>
      </c>
      <c r="F81" s="139" t="s">
        <v>122</v>
      </c>
      <c r="G81" s="223" t="s">
        <v>236</v>
      </c>
      <c r="H81" s="140" t="s">
        <v>34</v>
      </c>
      <c r="I81" s="227"/>
      <c r="J81" s="227"/>
      <c r="K81" s="189"/>
      <c r="L81" s="142"/>
      <c r="M81" s="107">
        <f t="shared" si="1"/>
        <v>75</v>
      </c>
      <c r="N81" s="59"/>
      <c r="O81" s="59"/>
      <c r="P81" s="108">
        <f ca="1">IFERROR(VLOOKUP(D81,תקציב!$B$17:$G$54,6,0),0)</f>
        <v>0</v>
      </c>
      <c r="Q81" s="109">
        <f ca="1">IFERROR(VLOOKUP(D81,תקציב!$B$17:$G$54,5,0),0)</f>
        <v>0</v>
      </c>
      <c r="R81" s="109">
        <f ca="1">IF(ISNUMBER(VLOOKUP(D81,תקציב!$B$17:$G$54,3,FALSE)),VLOOKUP(D81,תקציב!$B$17:$G$54,3,FALSE),1)</f>
        <v>1</v>
      </c>
      <c r="S81" s="109">
        <f t="shared" ca="1" si="2"/>
        <v>0</v>
      </c>
      <c r="T81" s="111">
        <f t="shared" ca="1" si="3"/>
        <v>0</v>
      </c>
      <c r="U81" s="114">
        <f ca="1">IFERROR(VLOOKUP(D81,תקציב!$B$17:$H$54,7,FALSE),0)-T81</f>
        <v>0</v>
      </c>
      <c r="V81" s="59"/>
      <c r="W81" s="59"/>
      <c r="X81" s="59"/>
      <c r="Y81" s="59"/>
      <c r="Z81" s="59"/>
    </row>
    <row r="82" spans="1:26" ht="14.25" customHeight="1" x14ac:dyDescent="0.2">
      <c r="A82" s="59"/>
      <c r="B82" s="59"/>
      <c r="C82" s="59" t="str">
        <f t="shared" si="0"/>
        <v>תכניות/פרקים</v>
      </c>
      <c r="D82" s="119" t="str">
        <f>'מק"ט'!$C$8&amp;VLOOKUP(H82,'מק"ט'!$D$2:$E$9,2,FALSE)&amp;VLOOKUP(F82,'מק"ט'!$F$2:$G$11,2,FALSE)&amp;RIGHT(VLOOKUP(G82,'מק"ט'!H:I,2,FALSE),2)</f>
        <v>71110513</v>
      </c>
      <c r="E82" s="164" t="str">
        <f>RIGHT(VLOOKUP(G82,'מק"ט'!H:I,2,FALSE),2)</f>
        <v>13</v>
      </c>
      <c r="F82" s="124" t="s">
        <v>122</v>
      </c>
      <c r="G82" s="179" t="s">
        <v>253</v>
      </c>
      <c r="H82" s="127" t="s">
        <v>30</v>
      </c>
      <c r="I82" s="59"/>
      <c r="J82" s="59"/>
      <c r="K82" s="59"/>
      <c r="L82" s="228"/>
      <c r="M82" s="107">
        <f t="shared" si="1"/>
        <v>80</v>
      </c>
      <c r="N82" s="59"/>
      <c r="O82" s="59"/>
      <c r="P82" s="108">
        <f ca="1">IFERROR(VLOOKUP(D82,תקציב!$B$17:$G$54,6,0),0)</f>
        <v>0</v>
      </c>
      <c r="Q82" s="109">
        <f ca="1">IFERROR(VLOOKUP(D82,תקציב!$B$17:$G$54,5,0),0)</f>
        <v>0</v>
      </c>
      <c r="R82" s="109">
        <f ca="1">IF(ISNUMBER(VLOOKUP(D82,תקציב!$B$17:$G$54,3,FALSE)),VLOOKUP(D82,תקציב!$B$17:$G$54,3,FALSE),1)</f>
        <v>1</v>
      </c>
      <c r="S82" s="109">
        <f t="shared" ca="1" si="2"/>
        <v>0</v>
      </c>
      <c r="T82" s="111">
        <f t="shared" ca="1" si="3"/>
        <v>0</v>
      </c>
      <c r="U82" s="114">
        <f ca="1">IFERROR(VLOOKUP(D82,תקציב!$B$17:$H$54,7,FALSE),0)-T82</f>
        <v>0</v>
      </c>
      <c r="V82" s="59"/>
      <c r="W82" s="59"/>
      <c r="X82" s="59"/>
      <c r="Y82" s="59"/>
      <c r="Z82" s="59"/>
    </row>
    <row r="83" spans="1:26" ht="14.25" customHeight="1" x14ac:dyDescent="0.2">
      <c r="A83" s="59"/>
      <c r="B83" s="59"/>
      <c r="C83" s="59" t="str">
        <f t="shared" si="0"/>
        <v>ימים</v>
      </c>
      <c r="D83" s="119" t="str">
        <f>'מק"ט'!$C$8&amp;VLOOKUP(H83,'מק"ט'!$D$2:$E$9,2,FALSE)&amp;VLOOKUP(F83,'מק"ט'!$F$2:$G$11,2,FALSE)&amp;RIGHT(VLOOKUP(G83,'מק"ט'!H:I,2,FALSE),2)</f>
        <v>71120513</v>
      </c>
      <c r="E83" s="164" t="str">
        <f>RIGHT(VLOOKUP(G83,'מק"ט'!H:I,2,FALSE),2)</f>
        <v>13</v>
      </c>
      <c r="F83" s="124" t="s">
        <v>122</v>
      </c>
      <c r="G83" s="179" t="s">
        <v>253</v>
      </c>
      <c r="H83" s="127" t="s">
        <v>31</v>
      </c>
      <c r="I83" s="59"/>
      <c r="J83" s="59"/>
      <c r="K83" s="59"/>
      <c r="L83" s="228"/>
      <c r="M83" s="107">
        <f t="shared" si="1"/>
        <v>80</v>
      </c>
      <c r="N83" s="59"/>
      <c r="O83" s="59"/>
      <c r="P83" s="108">
        <f ca="1">IFERROR(VLOOKUP(D83,תקציב!$B$17:$G$54,6,0),0)</f>
        <v>0</v>
      </c>
      <c r="Q83" s="109">
        <f ca="1">IFERROR(VLOOKUP(D83,תקציב!$B$17:$G$54,5,0),0)</f>
        <v>0</v>
      </c>
      <c r="R83" s="109">
        <f ca="1">IF(ISNUMBER(VLOOKUP(D83,תקציב!$B$17:$G$54,3,FALSE)),VLOOKUP(D83,תקציב!$B$17:$G$54,3,FALSE),1)</f>
        <v>1</v>
      </c>
      <c r="S83" s="109">
        <f t="shared" ca="1" si="2"/>
        <v>0</v>
      </c>
      <c r="T83" s="111">
        <f t="shared" ca="1" si="3"/>
        <v>0</v>
      </c>
      <c r="U83" s="114">
        <f ca="1">IFERROR(VLOOKUP(D83,תקציב!$B$17:$H$54,7,FALSE),0)-T83</f>
        <v>0</v>
      </c>
      <c r="V83" s="59"/>
      <c r="W83" s="59"/>
      <c r="X83" s="59"/>
      <c r="Y83" s="59"/>
      <c r="Z83" s="59"/>
    </row>
    <row r="84" spans="1:26" ht="14.25" customHeight="1" x14ac:dyDescent="0.2">
      <c r="A84" s="59"/>
      <c r="B84" s="59"/>
      <c r="C84" s="59" t="str">
        <f t="shared" si="0"/>
        <v>שבועות</v>
      </c>
      <c r="D84" s="119" t="str">
        <f>'מק"ט'!$C$8&amp;VLOOKUP(H84,'מק"ט'!$D$2:$E$9,2,FALSE)&amp;VLOOKUP(F84,'מק"ט'!$F$2:$G$11,2,FALSE)&amp;RIGHT(VLOOKUP(G84,'מק"ט'!H:I,2,FALSE),2)</f>
        <v>71130513</v>
      </c>
      <c r="E84" s="164" t="str">
        <f>RIGHT(VLOOKUP(G84,'מק"ט'!H:I,2,FALSE),2)</f>
        <v>13</v>
      </c>
      <c r="F84" s="124" t="s">
        <v>122</v>
      </c>
      <c r="G84" s="179" t="s">
        <v>253</v>
      </c>
      <c r="H84" s="127" t="s">
        <v>39</v>
      </c>
      <c r="I84" s="59"/>
      <c r="J84" s="59"/>
      <c r="K84" s="59"/>
      <c r="L84" s="228"/>
      <c r="M84" s="107">
        <f t="shared" si="1"/>
        <v>80</v>
      </c>
      <c r="N84" s="59"/>
      <c r="O84" s="59"/>
      <c r="P84" s="108">
        <f ca="1">IFERROR(VLOOKUP(D84,תקציב!$B$17:$G$54,6,0),0)</f>
        <v>0</v>
      </c>
      <c r="Q84" s="109">
        <f ca="1">IFERROR(VLOOKUP(D84,תקציב!$B$17:$G$54,5,0),0)</f>
        <v>0</v>
      </c>
      <c r="R84" s="109">
        <f ca="1">IF(ISNUMBER(VLOOKUP(D84,תקציב!$B$17:$G$54,3,FALSE)),VLOOKUP(D84,תקציב!$B$17:$G$54,3,FALSE),1)</f>
        <v>1</v>
      </c>
      <c r="S84" s="109">
        <f t="shared" ca="1" si="2"/>
        <v>0</v>
      </c>
      <c r="T84" s="111">
        <f t="shared" ca="1" si="3"/>
        <v>0</v>
      </c>
      <c r="U84" s="114">
        <f ca="1">IFERROR(VLOOKUP(D84,תקציב!$B$17:$H$54,7,FALSE),0)-T84</f>
        <v>0</v>
      </c>
      <c r="V84" s="59"/>
      <c r="W84" s="59"/>
      <c r="X84" s="59"/>
      <c r="Y84" s="59"/>
      <c r="Z84" s="59"/>
    </row>
    <row r="85" spans="1:26" ht="14.25" customHeight="1" x14ac:dyDescent="0.2">
      <c r="A85" s="59"/>
      <c r="B85" s="59"/>
      <c r="C85" s="59" t="str">
        <f t="shared" si="0"/>
        <v>חודשים</v>
      </c>
      <c r="D85" s="119" t="str">
        <f>'מק"ט'!$C$8&amp;VLOOKUP(H85,'מק"ט'!$D$2:$E$9,2,FALSE)&amp;VLOOKUP(F85,'מק"ט'!$F$2:$G$11,2,FALSE)&amp;RIGHT(VLOOKUP(G85,'מק"ט'!H:I,2,FALSE),2)</f>
        <v>71140513</v>
      </c>
      <c r="E85" s="164" t="str">
        <f>RIGHT(VLOOKUP(G85,'מק"ט'!H:I,2,FALSE),2)</f>
        <v>13</v>
      </c>
      <c r="F85" s="124" t="s">
        <v>122</v>
      </c>
      <c r="G85" s="179" t="s">
        <v>253</v>
      </c>
      <c r="H85" s="127" t="s">
        <v>36</v>
      </c>
      <c r="I85" s="59"/>
      <c r="J85" s="59"/>
      <c r="K85" s="59"/>
      <c r="L85" s="228"/>
      <c r="M85" s="107">
        <f t="shared" si="1"/>
        <v>80</v>
      </c>
      <c r="N85" s="59"/>
      <c r="O85" s="59"/>
      <c r="P85" s="108">
        <f ca="1">IFERROR(VLOOKUP(D85,תקציב!$B$17:$G$54,6,0),0)</f>
        <v>0</v>
      </c>
      <c r="Q85" s="109">
        <f ca="1">IFERROR(VLOOKUP(D85,תקציב!$B$17:$G$54,5,0),0)</f>
        <v>0</v>
      </c>
      <c r="R85" s="109">
        <f ca="1">IF(ISNUMBER(VLOOKUP(D85,תקציב!$B$17:$G$54,3,FALSE)),VLOOKUP(D85,תקציב!$B$17:$G$54,3,FALSE),1)</f>
        <v>1</v>
      </c>
      <c r="S85" s="109">
        <f t="shared" ca="1" si="2"/>
        <v>0</v>
      </c>
      <c r="T85" s="111">
        <f t="shared" ca="1" si="3"/>
        <v>0</v>
      </c>
      <c r="U85" s="114">
        <f ca="1">IFERROR(VLOOKUP(D85,תקציב!$B$17:$H$54,7,FALSE),0)-T85</f>
        <v>0</v>
      </c>
      <c r="V85" s="59"/>
      <c r="W85" s="59"/>
      <c r="X85" s="59"/>
      <c r="Y85" s="59"/>
      <c r="Z85" s="59"/>
    </row>
    <row r="86" spans="1:26" ht="14.25" customHeight="1" x14ac:dyDescent="0.2">
      <c r="A86" s="59"/>
      <c r="B86" s="59"/>
      <c r="C86" s="59" t="str">
        <f t="shared" si="0"/>
        <v>עונתי גלובלי</v>
      </c>
      <c r="D86" s="119" t="str">
        <f>'מק"ט'!$C$8&amp;VLOOKUP(H86,'מק"ט'!$D$2:$E$9,2,FALSE)&amp;VLOOKUP(F86,'מק"ט'!$F$2:$G$11,2,FALSE)&amp;RIGHT(VLOOKUP(G86,'מק"ט'!H:I,2,FALSE),2)</f>
        <v>71150513</v>
      </c>
      <c r="E86" s="164" t="str">
        <f>RIGHT(VLOOKUP(G86,'מק"ט'!H:I,2,FALSE),2)</f>
        <v>13</v>
      </c>
      <c r="F86" s="124" t="s">
        <v>122</v>
      </c>
      <c r="G86" s="179" t="s">
        <v>253</v>
      </c>
      <c r="H86" s="127" t="s">
        <v>34</v>
      </c>
      <c r="I86" s="59"/>
      <c r="J86" s="59"/>
      <c r="K86" s="59"/>
      <c r="L86" s="228"/>
      <c r="M86" s="107">
        <f t="shared" si="1"/>
        <v>80</v>
      </c>
      <c r="N86" s="59"/>
      <c r="O86" s="59"/>
      <c r="P86" s="108">
        <f ca="1">IFERROR(VLOOKUP(D86,תקציב!$B$17:$G$54,6,0),0)</f>
        <v>0</v>
      </c>
      <c r="Q86" s="109">
        <f ca="1">IFERROR(VLOOKUP(D86,תקציב!$B$17:$G$54,5,0),0)</f>
        <v>0</v>
      </c>
      <c r="R86" s="109">
        <f ca="1">IF(ISNUMBER(VLOOKUP(D86,תקציב!$B$17:$G$54,3,FALSE)),VLOOKUP(D86,תקציב!$B$17:$G$54,3,FALSE),1)</f>
        <v>1</v>
      </c>
      <c r="S86" s="109">
        <f t="shared" ca="1" si="2"/>
        <v>0</v>
      </c>
      <c r="T86" s="111">
        <f t="shared" ca="1" si="3"/>
        <v>0</v>
      </c>
      <c r="U86" s="114">
        <f ca="1">IFERROR(VLOOKUP(D86,תקציב!$B$17:$H$54,7,FALSE),0)-T86</f>
        <v>0</v>
      </c>
      <c r="V86" s="59"/>
      <c r="W86" s="59"/>
      <c r="X86" s="59"/>
      <c r="Y86" s="59"/>
      <c r="Z86" s="59"/>
    </row>
    <row r="87" spans="1:26" ht="14.25" customHeight="1" x14ac:dyDescent="0.2">
      <c r="A87" s="59"/>
      <c r="B87" s="59"/>
      <c r="C87" s="59" t="str">
        <f t="shared" si="0"/>
        <v>תכניות/פרקים</v>
      </c>
      <c r="D87" s="137" t="str">
        <f>'מק"ט'!$C$8&amp;VLOOKUP(H87,'מק"ט'!$D$2:$E$9,2,FALSE)&amp;VLOOKUP(F87,'מק"ט'!$F$2:$G$11,2,FALSE)&amp;RIGHT(VLOOKUP(G87,'מק"ט'!H:I,2,FALSE),2)</f>
        <v>71110505</v>
      </c>
      <c r="E87" s="166" t="str">
        <f>RIGHT(VLOOKUP(G87,'מק"ט'!H:I,2,FALSE),2)</f>
        <v>05</v>
      </c>
      <c r="F87" s="139" t="s">
        <v>122</v>
      </c>
      <c r="G87" s="223" t="s">
        <v>238</v>
      </c>
      <c r="H87" s="140" t="s">
        <v>30</v>
      </c>
      <c r="I87" s="227"/>
      <c r="J87" s="227"/>
      <c r="K87" s="189"/>
      <c r="L87" s="142"/>
      <c r="M87" s="107">
        <f t="shared" si="1"/>
        <v>85</v>
      </c>
      <c r="N87" s="59"/>
      <c r="O87" s="59"/>
      <c r="P87" s="108">
        <f ca="1">IFERROR(VLOOKUP(D87,תקציב!$B$17:$G$54,6,0),0)</f>
        <v>0</v>
      </c>
      <c r="Q87" s="109">
        <f ca="1">IFERROR(VLOOKUP(D87,תקציב!$B$17:$G$54,5,0),0)</f>
        <v>0</v>
      </c>
      <c r="R87" s="109">
        <f ca="1">IF(ISNUMBER(VLOOKUP(D87,תקציב!$B$17:$G$54,3,FALSE)),VLOOKUP(D87,תקציב!$B$17:$G$54,3,FALSE),1)</f>
        <v>1</v>
      </c>
      <c r="S87" s="109">
        <f t="shared" ca="1" si="2"/>
        <v>0</v>
      </c>
      <c r="T87" s="111">
        <f t="shared" ca="1" si="3"/>
        <v>0</v>
      </c>
      <c r="U87" s="114">
        <f ca="1">IFERROR(VLOOKUP(D87,תקציב!$B$17:$H$54,7,FALSE),0)-T87</f>
        <v>0</v>
      </c>
      <c r="V87" s="59"/>
      <c r="W87" s="59"/>
      <c r="X87" s="59"/>
      <c r="Y87" s="59"/>
      <c r="Z87" s="59"/>
    </row>
    <row r="88" spans="1:26" ht="14.25" customHeight="1" x14ac:dyDescent="0.2">
      <c r="A88" s="59"/>
      <c r="B88" s="59"/>
      <c r="C88" s="59" t="str">
        <f t="shared" si="0"/>
        <v>ימים</v>
      </c>
      <c r="D88" s="137" t="str">
        <f>'מק"ט'!$C$8&amp;VLOOKUP(H88,'מק"ט'!$D$2:$E$9,2,FALSE)&amp;VLOOKUP(F88,'מק"ט'!$F$2:$G$11,2,FALSE)&amp;RIGHT(VLOOKUP(G88,'מק"ט'!H:I,2,FALSE),2)</f>
        <v>71120505</v>
      </c>
      <c r="E88" s="166" t="str">
        <f>RIGHT(VLOOKUP(G88,'מק"ט'!H:I,2,FALSE),2)</f>
        <v>05</v>
      </c>
      <c r="F88" s="139" t="s">
        <v>122</v>
      </c>
      <c r="G88" s="223" t="s">
        <v>238</v>
      </c>
      <c r="H88" s="140" t="s">
        <v>31</v>
      </c>
      <c r="I88" s="227"/>
      <c r="J88" s="227"/>
      <c r="K88" s="189"/>
      <c r="L88" s="142"/>
      <c r="M88" s="107">
        <f t="shared" si="1"/>
        <v>85</v>
      </c>
      <c r="N88" s="59"/>
      <c r="O88" s="59"/>
      <c r="P88" s="108">
        <f ca="1">IFERROR(VLOOKUP(D88,תקציב!$B$17:$G$54,6,0),0)</f>
        <v>0</v>
      </c>
      <c r="Q88" s="109">
        <f ca="1">IFERROR(VLOOKUP(D88,תקציב!$B$17:$G$54,5,0),0)</f>
        <v>0</v>
      </c>
      <c r="R88" s="109">
        <f ca="1">IF(ISNUMBER(VLOOKUP(D88,תקציב!$B$17:$G$54,3,FALSE)),VLOOKUP(D88,תקציב!$B$17:$G$54,3,FALSE),1)</f>
        <v>1</v>
      </c>
      <c r="S88" s="109">
        <f t="shared" ca="1" si="2"/>
        <v>0</v>
      </c>
      <c r="T88" s="111">
        <f t="shared" ca="1" si="3"/>
        <v>0</v>
      </c>
      <c r="U88" s="114">
        <f ca="1">IFERROR(VLOOKUP(D88,תקציב!$B$17:$H$54,7,FALSE),0)-T88</f>
        <v>0</v>
      </c>
      <c r="V88" s="59"/>
      <c r="W88" s="59"/>
      <c r="X88" s="59"/>
      <c r="Y88" s="59"/>
      <c r="Z88" s="59"/>
    </row>
    <row r="89" spans="1:26" ht="14.25" customHeight="1" x14ac:dyDescent="0.2">
      <c r="A89" s="59"/>
      <c r="B89" s="59"/>
      <c r="C89" s="59" t="str">
        <f t="shared" si="0"/>
        <v>שבועות</v>
      </c>
      <c r="D89" s="137" t="str">
        <f>'מק"ט'!$C$8&amp;VLOOKUP(H89,'מק"ט'!$D$2:$E$9,2,FALSE)&amp;VLOOKUP(F89,'מק"ט'!$F$2:$G$11,2,FALSE)&amp;RIGHT(VLOOKUP(G89,'מק"ט'!H:I,2,FALSE),2)</f>
        <v>71130505</v>
      </c>
      <c r="E89" s="166" t="str">
        <f>RIGHT(VLOOKUP(G89,'מק"ט'!H:I,2,FALSE),2)</f>
        <v>05</v>
      </c>
      <c r="F89" s="139" t="s">
        <v>122</v>
      </c>
      <c r="G89" s="223" t="s">
        <v>238</v>
      </c>
      <c r="H89" s="140" t="s">
        <v>39</v>
      </c>
      <c r="I89" s="227"/>
      <c r="J89" s="227"/>
      <c r="K89" s="189"/>
      <c r="L89" s="142"/>
      <c r="M89" s="107">
        <f t="shared" si="1"/>
        <v>85</v>
      </c>
      <c r="N89" s="59"/>
      <c r="O89" s="59"/>
      <c r="P89" s="108">
        <f ca="1">IFERROR(VLOOKUP(D89,תקציב!$B$17:$G$54,6,0),0)</f>
        <v>0</v>
      </c>
      <c r="Q89" s="109">
        <f ca="1">IFERROR(VLOOKUP(D89,תקציב!$B$17:$G$54,5,0),0)</f>
        <v>0</v>
      </c>
      <c r="R89" s="109">
        <f ca="1">IF(ISNUMBER(VLOOKUP(D89,תקציב!$B$17:$G$54,3,FALSE)),VLOOKUP(D89,תקציב!$B$17:$G$54,3,FALSE),1)</f>
        <v>1</v>
      </c>
      <c r="S89" s="109">
        <f t="shared" ca="1" si="2"/>
        <v>0</v>
      </c>
      <c r="T89" s="111">
        <f t="shared" ca="1" si="3"/>
        <v>0</v>
      </c>
      <c r="U89" s="114">
        <f ca="1">IFERROR(VLOOKUP(D89,תקציב!$B$17:$H$54,7,FALSE),0)-T89</f>
        <v>0</v>
      </c>
      <c r="V89" s="59"/>
      <c r="W89" s="59"/>
      <c r="X89" s="59"/>
      <c r="Y89" s="59"/>
      <c r="Z89" s="59"/>
    </row>
    <row r="90" spans="1:26" ht="14.25" customHeight="1" x14ac:dyDescent="0.2">
      <c r="A90" s="59"/>
      <c r="B90" s="59"/>
      <c r="C90" s="59" t="str">
        <f t="shared" si="0"/>
        <v>חודשים</v>
      </c>
      <c r="D90" s="137" t="str">
        <f>'מק"ט'!$C$8&amp;VLOOKUP(H90,'מק"ט'!$D$2:$E$9,2,FALSE)&amp;VLOOKUP(F90,'מק"ט'!$F$2:$G$11,2,FALSE)&amp;RIGHT(VLOOKUP(G90,'מק"ט'!H:I,2,FALSE),2)</f>
        <v>71140505</v>
      </c>
      <c r="E90" s="166" t="str">
        <f>RIGHT(VLOOKUP(G90,'מק"ט'!H:I,2,FALSE),2)</f>
        <v>05</v>
      </c>
      <c r="F90" s="139" t="s">
        <v>122</v>
      </c>
      <c r="G90" s="223" t="s">
        <v>238</v>
      </c>
      <c r="H90" s="140" t="s">
        <v>36</v>
      </c>
      <c r="I90" s="227"/>
      <c r="J90" s="227"/>
      <c r="K90" s="189"/>
      <c r="L90" s="142"/>
      <c r="M90" s="107">
        <f t="shared" si="1"/>
        <v>85</v>
      </c>
      <c r="N90" s="59"/>
      <c r="O90" s="59"/>
      <c r="P90" s="108">
        <f ca="1">IFERROR(VLOOKUP(D90,תקציב!$B$17:$G$54,6,0),0)</f>
        <v>0</v>
      </c>
      <c r="Q90" s="109">
        <f ca="1">IFERROR(VLOOKUP(D90,תקציב!$B$17:$G$54,5,0),0)</f>
        <v>0</v>
      </c>
      <c r="R90" s="109">
        <f ca="1">IF(ISNUMBER(VLOOKUP(D90,תקציב!$B$17:$G$54,3,FALSE)),VLOOKUP(D90,תקציב!$B$17:$G$54,3,FALSE),1)</f>
        <v>1</v>
      </c>
      <c r="S90" s="109">
        <f t="shared" ca="1" si="2"/>
        <v>0</v>
      </c>
      <c r="T90" s="111">
        <f t="shared" ca="1" si="3"/>
        <v>0</v>
      </c>
      <c r="U90" s="114">
        <f ca="1">IFERROR(VLOOKUP(D90,תקציב!$B$17:$H$54,7,FALSE),0)-T90</f>
        <v>0</v>
      </c>
      <c r="V90" s="59"/>
      <c r="W90" s="59"/>
      <c r="X90" s="59"/>
      <c r="Y90" s="59"/>
      <c r="Z90" s="59"/>
    </row>
    <row r="91" spans="1:26" ht="15.75" customHeight="1" x14ac:dyDescent="0.2">
      <c r="A91" s="59"/>
      <c r="B91" s="59"/>
      <c r="C91" s="59" t="str">
        <f t="shared" si="0"/>
        <v>עונתי גלובלי</v>
      </c>
      <c r="D91" s="168" t="str">
        <f>'מק"ט'!$C$8&amp;VLOOKUP(H91,'מק"ט'!$D$2:$E$9,2,FALSE)&amp;VLOOKUP(F91,'מק"ט'!$F$2:$G$11,2,FALSE)&amp;RIGHT(VLOOKUP(G91,'מק"ט'!H:I,2,FALSE),2)</f>
        <v>71150505</v>
      </c>
      <c r="E91" s="169" t="str">
        <f>RIGHT(VLOOKUP(G91,'מק"ט'!H:I,2,FALSE),2)</f>
        <v>05</v>
      </c>
      <c r="F91" s="170" t="s">
        <v>122</v>
      </c>
      <c r="G91" s="224" t="s">
        <v>238</v>
      </c>
      <c r="H91" s="172" t="s">
        <v>34</v>
      </c>
      <c r="I91" s="229"/>
      <c r="J91" s="229"/>
      <c r="K91" s="225"/>
      <c r="L91" s="174"/>
      <c r="M91" s="107">
        <f t="shared" si="1"/>
        <v>85</v>
      </c>
      <c r="N91" s="59"/>
      <c r="O91" s="59"/>
      <c r="P91" s="108">
        <f ca="1">IFERROR(VLOOKUP(D91,תקציב!$B$17:$G$54,6,0),0)</f>
        <v>0</v>
      </c>
      <c r="Q91" s="109">
        <f ca="1">IFERROR(VLOOKUP(D91,תקציב!$B$17:$G$54,5,0),0)</f>
        <v>0</v>
      </c>
      <c r="R91" s="109">
        <f ca="1">IF(ISNUMBER(VLOOKUP(D91,תקציב!$B$17:$G$54,3,FALSE)),VLOOKUP(D91,תקציב!$B$17:$G$54,3,FALSE),1)</f>
        <v>1</v>
      </c>
      <c r="S91" s="109">
        <f t="shared" ca="1" si="2"/>
        <v>0</v>
      </c>
      <c r="T91" s="111">
        <f t="shared" ca="1" si="3"/>
        <v>0</v>
      </c>
      <c r="U91" s="114">
        <f ca="1">IFERROR(VLOOKUP(D91,תקציב!$B$17:$H$54,7,FALSE),0)-T91</f>
        <v>0</v>
      </c>
      <c r="V91" s="59"/>
      <c r="W91" s="59"/>
      <c r="X91" s="59"/>
      <c r="Y91" s="59"/>
      <c r="Z91" s="59"/>
    </row>
    <row r="92" spans="1:26" ht="14.25" customHeight="1" x14ac:dyDescent="0.2">
      <c r="A92" s="59"/>
      <c r="B92" s="59"/>
      <c r="C92" s="59" t="str">
        <f t="shared" si="0"/>
        <v>תכניות/פרקים</v>
      </c>
      <c r="D92" s="119" t="str">
        <f>'מק"ט'!$C$8&amp;VLOOKUP(H92,'מק"ט'!$D$2:$E$9,2,FALSE)&amp;VLOOKUP(F92,'מק"ט'!$F$2:$G$11,2,FALSE)&amp;RIGHT(VLOOKUP(G92,'מק"ט'!H:I,2,FALSE),2)</f>
        <v>71110617</v>
      </c>
      <c r="E92" s="164" t="str">
        <f>RIGHT(VLOOKUP(G92,'מק"ט'!H:I,2,FALSE),2)</f>
        <v>17</v>
      </c>
      <c r="F92" s="124" t="s">
        <v>126</v>
      </c>
      <c r="G92" s="78" t="s">
        <v>288</v>
      </c>
      <c r="H92" s="127" t="s">
        <v>30</v>
      </c>
      <c r="I92" s="107"/>
      <c r="J92" s="107"/>
      <c r="K92" s="176"/>
      <c r="L92" s="130"/>
      <c r="M92" s="107">
        <f t="shared" si="1"/>
        <v>90</v>
      </c>
      <c r="N92" s="59"/>
      <c r="O92" s="59"/>
      <c r="P92" s="108">
        <f ca="1">IFERROR(VLOOKUP(D92,תקציב!$B$17:$G$54,6,0),0)</f>
        <v>0</v>
      </c>
      <c r="Q92" s="109">
        <f ca="1">IFERROR(VLOOKUP(D92,תקציב!$B$17:$G$54,5,0),0)</f>
        <v>0</v>
      </c>
      <c r="R92" s="109">
        <f ca="1">IF(ISNUMBER(VLOOKUP(D92,תקציב!$B$17:$G$54,3,FALSE)),VLOOKUP(D92,תקציב!$B$17:$G$54,3,FALSE),1)</f>
        <v>1</v>
      </c>
      <c r="S92" s="109">
        <f t="shared" ca="1" si="2"/>
        <v>0</v>
      </c>
      <c r="T92" s="111">
        <f t="shared" ca="1" si="3"/>
        <v>0</v>
      </c>
      <c r="U92" s="114">
        <f ca="1">IFERROR(VLOOKUP(D92,תקציב!$B$17:$H$54,7,FALSE),0)-T92</f>
        <v>0</v>
      </c>
      <c r="V92" s="59"/>
      <c r="W92" s="59"/>
      <c r="X92" s="59"/>
      <c r="Y92" s="59"/>
      <c r="Z92" s="59"/>
    </row>
    <row r="93" spans="1:26" ht="14.25" customHeight="1" x14ac:dyDescent="0.2">
      <c r="A93" s="59"/>
      <c r="B93" s="59"/>
      <c r="C93" s="59" t="str">
        <f t="shared" si="0"/>
        <v>ימים</v>
      </c>
      <c r="D93" s="119" t="str">
        <f>'מק"ט'!$C$8&amp;VLOOKUP(H93,'מק"ט'!$D$2:$E$9,2,FALSE)&amp;VLOOKUP(F93,'מק"ט'!$F$2:$G$11,2,FALSE)&amp;RIGHT(VLOOKUP(G93,'מק"ט'!H:I,2,FALSE),2)</f>
        <v>71120617</v>
      </c>
      <c r="E93" s="164" t="str">
        <f>RIGHT(VLOOKUP(G93,'מק"ט'!H:I,2,FALSE),2)</f>
        <v>17</v>
      </c>
      <c r="F93" s="124" t="s">
        <v>126</v>
      </c>
      <c r="G93" s="78" t="s">
        <v>288</v>
      </c>
      <c r="H93" s="127" t="s">
        <v>31</v>
      </c>
      <c r="I93" s="107"/>
      <c r="J93" s="107"/>
      <c r="K93" s="176"/>
      <c r="L93" s="130"/>
      <c r="M93" s="107">
        <f t="shared" si="1"/>
        <v>90</v>
      </c>
      <c r="N93" s="59"/>
      <c r="O93" s="59"/>
      <c r="P93" s="108">
        <f ca="1">IFERROR(VLOOKUP(D93,תקציב!$B$17:$G$54,6,0),0)</f>
        <v>0</v>
      </c>
      <c r="Q93" s="109">
        <f ca="1">IFERROR(VLOOKUP(D93,תקציב!$B$17:$G$54,5,0),0)</f>
        <v>0</v>
      </c>
      <c r="R93" s="109">
        <f ca="1">IF(ISNUMBER(VLOOKUP(D93,תקציב!$B$17:$G$54,3,FALSE)),VLOOKUP(D93,תקציב!$B$17:$G$54,3,FALSE),1)</f>
        <v>1</v>
      </c>
      <c r="S93" s="109">
        <f t="shared" ca="1" si="2"/>
        <v>0</v>
      </c>
      <c r="T93" s="111">
        <f t="shared" ca="1" si="3"/>
        <v>0</v>
      </c>
      <c r="U93" s="114">
        <f ca="1">IFERROR(VLOOKUP(D93,תקציב!$B$17:$H$54,7,FALSE),0)-T93</f>
        <v>0</v>
      </c>
      <c r="V93" s="59"/>
      <c r="W93" s="59"/>
      <c r="X93" s="59"/>
      <c r="Y93" s="59"/>
      <c r="Z93" s="59"/>
    </row>
    <row r="94" spans="1:26" ht="14.25" customHeight="1" x14ac:dyDescent="0.2">
      <c r="A94" s="59"/>
      <c r="B94" s="59"/>
      <c r="C94" s="59" t="str">
        <f t="shared" si="0"/>
        <v>שבועות</v>
      </c>
      <c r="D94" s="119" t="str">
        <f>'מק"ט'!$C$8&amp;VLOOKUP(H94,'מק"ט'!$D$2:$E$9,2,FALSE)&amp;VLOOKUP(F94,'מק"ט'!$F$2:$G$11,2,FALSE)&amp;RIGHT(VLOOKUP(G94,'מק"ט'!H:I,2,FALSE),2)</f>
        <v>71130617</v>
      </c>
      <c r="E94" s="164" t="str">
        <f>RIGHT(VLOOKUP(G94,'מק"ט'!H:I,2,FALSE),2)</f>
        <v>17</v>
      </c>
      <c r="F94" s="124" t="s">
        <v>126</v>
      </c>
      <c r="G94" s="78" t="s">
        <v>288</v>
      </c>
      <c r="H94" s="127" t="s">
        <v>39</v>
      </c>
      <c r="I94" s="107"/>
      <c r="J94" s="107"/>
      <c r="K94" s="176"/>
      <c r="L94" s="130"/>
      <c r="M94" s="107">
        <f t="shared" si="1"/>
        <v>90</v>
      </c>
      <c r="N94" s="59"/>
      <c r="O94" s="59"/>
      <c r="P94" s="108">
        <f ca="1">IFERROR(VLOOKUP(D94,תקציב!$B$17:$G$54,6,0),0)</f>
        <v>0</v>
      </c>
      <c r="Q94" s="109">
        <f ca="1">IFERROR(VLOOKUP(D94,תקציב!$B$17:$G$54,5,0),0)</f>
        <v>0</v>
      </c>
      <c r="R94" s="109">
        <f ca="1">IF(ISNUMBER(VLOOKUP(D94,תקציב!$B$17:$G$54,3,FALSE)),VLOOKUP(D94,תקציב!$B$17:$G$54,3,FALSE),1)</f>
        <v>1</v>
      </c>
      <c r="S94" s="109">
        <f t="shared" ca="1" si="2"/>
        <v>0</v>
      </c>
      <c r="T94" s="111">
        <f t="shared" ca="1" si="3"/>
        <v>0</v>
      </c>
      <c r="U94" s="114">
        <f ca="1">IFERROR(VLOOKUP(D94,תקציב!$B$17:$H$54,7,FALSE),0)-T94</f>
        <v>0</v>
      </c>
      <c r="V94" s="59"/>
      <c r="W94" s="59"/>
      <c r="X94" s="59"/>
      <c r="Y94" s="59"/>
      <c r="Z94" s="59"/>
    </row>
    <row r="95" spans="1:26" ht="14.25" customHeight="1" x14ac:dyDescent="0.2">
      <c r="A95" s="59"/>
      <c r="B95" s="59"/>
      <c r="C95" s="59" t="str">
        <f t="shared" si="0"/>
        <v>חודשים</v>
      </c>
      <c r="D95" s="119" t="str">
        <f>'מק"ט'!$C$8&amp;VLOOKUP(H95,'מק"ט'!$D$2:$E$9,2,FALSE)&amp;VLOOKUP(F95,'מק"ט'!$F$2:$G$11,2,FALSE)&amp;RIGHT(VLOOKUP(G95,'מק"ט'!H:I,2,FALSE),2)</f>
        <v>71140617</v>
      </c>
      <c r="E95" s="164" t="str">
        <f>RIGHT(VLOOKUP(G95,'מק"ט'!H:I,2,FALSE),2)</f>
        <v>17</v>
      </c>
      <c r="F95" s="124" t="s">
        <v>126</v>
      </c>
      <c r="G95" s="78" t="s">
        <v>288</v>
      </c>
      <c r="H95" s="127" t="s">
        <v>36</v>
      </c>
      <c r="I95" s="107"/>
      <c r="J95" s="107"/>
      <c r="K95" s="176"/>
      <c r="L95" s="130"/>
      <c r="M95" s="107">
        <f t="shared" si="1"/>
        <v>90</v>
      </c>
      <c r="N95" s="59"/>
      <c r="O95" s="59"/>
      <c r="P95" s="108">
        <f ca="1">IFERROR(VLOOKUP(D95,תקציב!$B$17:$G$54,6,0),0)</f>
        <v>0</v>
      </c>
      <c r="Q95" s="109">
        <f ca="1">IFERROR(VLOOKUP(D95,תקציב!$B$17:$G$54,5,0),0)</f>
        <v>0</v>
      </c>
      <c r="R95" s="109">
        <f ca="1">IF(ISNUMBER(VLOOKUP(D95,תקציב!$B$17:$G$54,3,FALSE)),VLOOKUP(D95,תקציב!$B$17:$G$54,3,FALSE),1)</f>
        <v>1</v>
      </c>
      <c r="S95" s="109">
        <f t="shared" ca="1" si="2"/>
        <v>0</v>
      </c>
      <c r="T95" s="111">
        <f t="shared" ca="1" si="3"/>
        <v>0</v>
      </c>
      <c r="U95" s="114">
        <f ca="1">IFERROR(VLOOKUP(D95,תקציב!$B$17:$H$54,7,FALSE),0)-T95</f>
        <v>0</v>
      </c>
      <c r="V95" s="59"/>
      <c r="W95" s="59"/>
      <c r="X95" s="59"/>
      <c r="Y95" s="59"/>
      <c r="Z95" s="59"/>
    </row>
    <row r="96" spans="1:26" ht="14.25" customHeight="1" x14ac:dyDescent="0.2">
      <c r="A96" s="59"/>
      <c r="B96" s="59"/>
      <c r="C96" s="59" t="str">
        <f t="shared" si="0"/>
        <v>עונתי גלובלי</v>
      </c>
      <c r="D96" s="119" t="str">
        <f>'מק"ט'!$C$8&amp;VLOOKUP(H96,'מק"ט'!$D$2:$E$9,2,FALSE)&amp;VLOOKUP(F96,'מק"ט'!$F$2:$G$11,2,FALSE)&amp;RIGHT(VLOOKUP(G96,'מק"ט'!H:I,2,FALSE),2)</f>
        <v>71150617</v>
      </c>
      <c r="E96" s="164" t="str">
        <f>RIGHT(VLOOKUP(G96,'מק"ט'!H:I,2,FALSE),2)</f>
        <v>17</v>
      </c>
      <c r="F96" s="124" t="s">
        <v>126</v>
      </c>
      <c r="G96" s="78" t="s">
        <v>288</v>
      </c>
      <c r="H96" s="127" t="s">
        <v>34</v>
      </c>
      <c r="I96" s="107"/>
      <c r="J96" s="107"/>
      <c r="K96" s="176"/>
      <c r="L96" s="130"/>
      <c r="M96" s="107">
        <f t="shared" si="1"/>
        <v>90</v>
      </c>
      <c r="N96" s="59"/>
      <c r="O96" s="59"/>
      <c r="P96" s="108">
        <f ca="1">IFERROR(VLOOKUP(D96,תקציב!$B$17:$G$54,6,0),0)</f>
        <v>0</v>
      </c>
      <c r="Q96" s="109">
        <f ca="1">IFERROR(VLOOKUP(D96,תקציב!$B$17:$G$54,5,0),0)</f>
        <v>0</v>
      </c>
      <c r="R96" s="109">
        <f ca="1">IF(ISNUMBER(VLOOKUP(D96,תקציב!$B$17:$G$54,3,FALSE)),VLOOKUP(D96,תקציב!$B$17:$G$54,3,FALSE),1)</f>
        <v>1</v>
      </c>
      <c r="S96" s="109">
        <f t="shared" ca="1" si="2"/>
        <v>0</v>
      </c>
      <c r="T96" s="111">
        <f t="shared" ca="1" si="3"/>
        <v>0</v>
      </c>
      <c r="U96" s="114">
        <f ca="1">IFERROR(VLOOKUP(D96,תקציב!$B$17:$H$54,7,FALSE),0)-T96</f>
        <v>0</v>
      </c>
      <c r="V96" s="59"/>
      <c r="W96" s="59"/>
      <c r="X96" s="59"/>
      <c r="Y96" s="59"/>
      <c r="Z96" s="59"/>
    </row>
    <row r="97" spans="1:26" ht="14.25" customHeight="1" x14ac:dyDescent="0.2">
      <c r="A97" s="59"/>
      <c r="B97" s="59"/>
      <c r="C97" s="59" t="str">
        <f t="shared" si="0"/>
        <v>תכניות/פרקים</v>
      </c>
      <c r="D97" s="137" t="str">
        <f>'מק"ט'!$C$8&amp;VLOOKUP(H97,'מק"ט'!$D$2:$E$9,2,FALSE)&amp;VLOOKUP(F97,'מק"ט'!$F$2:$G$11,2,FALSE)&amp;RIGHT(VLOOKUP(G97,'מק"ט'!H:I,2,FALSE),2)</f>
        <v>71110618</v>
      </c>
      <c r="E97" s="166" t="str">
        <f>RIGHT(VLOOKUP(G97,'מק"ט'!H:I,2,FALSE),2)</f>
        <v>18</v>
      </c>
      <c r="F97" s="139" t="s">
        <v>126</v>
      </c>
      <c r="G97" s="230" t="s">
        <v>290</v>
      </c>
      <c r="H97" s="140" t="s">
        <v>30</v>
      </c>
      <c r="I97" s="227"/>
      <c r="J97" s="227"/>
      <c r="K97" s="189"/>
      <c r="L97" s="142"/>
      <c r="M97" s="107">
        <f t="shared" si="1"/>
        <v>95</v>
      </c>
      <c r="N97" s="59"/>
      <c r="O97" s="59"/>
      <c r="P97" s="108">
        <f ca="1">IFERROR(VLOOKUP(D97,תקציב!$B$17:$G$54,6,0),0)</f>
        <v>0</v>
      </c>
      <c r="Q97" s="109">
        <f ca="1">IFERROR(VLOOKUP(D97,תקציב!$B$17:$G$54,5,0),0)</f>
        <v>0</v>
      </c>
      <c r="R97" s="109">
        <f ca="1">IF(ISNUMBER(VLOOKUP(D97,תקציב!$B$17:$G$54,3,FALSE)),VLOOKUP(D97,תקציב!$B$17:$G$54,3,FALSE),1)</f>
        <v>1</v>
      </c>
      <c r="S97" s="109">
        <f t="shared" ca="1" si="2"/>
        <v>0</v>
      </c>
      <c r="T97" s="111">
        <f t="shared" ca="1" si="3"/>
        <v>0</v>
      </c>
      <c r="U97" s="114">
        <f ca="1">IFERROR(VLOOKUP(D97,תקציב!$B$17:$H$54,7,FALSE),0)-T97</f>
        <v>0</v>
      </c>
      <c r="V97" s="59"/>
      <c r="W97" s="59"/>
      <c r="X97" s="59"/>
      <c r="Y97" s="59"/>
      <c r="Z97" s="59"/>
    </row>
    <row r="98" spans="1:26" ht="14.25" customHeight="1" x14ac:dyDescent="0.2">
      <c r="A98" s="59"/>
      <c r="B98" s="59"/>
      <c r="C98" s="59" t="str">
        <f t="shared" si="0"/>
        <v>ימים</v>
      </c>
      <c r="D98" s="137" t="str">
        <f>'מק"ט'!$C$8&amp;VLOOKUP(H98,'מק"ט'!$D$2:$E$9,2,FALSE)&amp;VLOOKUP(F98,'מק"ט'!$F$2:$G$11,2,FALSE)&amp;RIGHT(VLOOKUP(G98,'מק"ט'!H:I,2,FALSE),2)</f>
        <v>71120618</v>
      </c>
      <c r="E98" s="166" t="str">
        <f>RIGHT(VLOOKUP(G98,'מק"ט'!H:I,2,FALSE),2)</f>
        <v>18</v>
      </c>
      <c r="F98" s="139" t="s">
        <v>126</v>
      </c>
      <c r="G98" s="230" t="s">
        <v>290</v>
      </c>
      <c r="H98" s="140" t="s">
        <v>31</v>
      </c>
      <c r="I98" s="227"/>
      <c r="J98" s="227"/>
      <c r="K98" s="189"/>
      <c r="L98" s="142"/>
      <c r="M98" s="107">
        <f t="shared" si="1"/>
        <v>95</v>
      </c>
      <c r="N98" s="59"/>
      <c r="O98" s="59"/>
      <c r="P98" s="108">
        <f ca="1">IFERROR(VLOOKUP(D98,תקציב!$B$17:$G$54,6,0),0)</f>
        <v>0</v>
      </c>
      <c r="Q98" s="109">
        <f ca="1">IFERROR(VLOOKUP(D98,תקציב!$B$17:$G$54,5,0),0)</f>
        <v>0</v>
      </c>
      <c r="R98" s="109">
        <f ca="1">IF(ISNUMBER(VLOOKUP(D98,תקציב!$B$17:$G$54,3,FALSE)),VLOOKUP(D98,תקציב!$B$17:$G$54,3,FALSE),1)</f>
        <v>1</v>
      </c>
      <c r="S98" s="109">
        <f t="shared" ca="1" si="2"/>
        <v>0</v>
      </c>
      <c r="T98" s="111">
        <f t="shared" ca="1" si="3"/>
        <v>0</v>
      </c>
      <c r="U98" s="114">
        <f ca="1">IFERROR(VLOOKUP(D98,תקציב!$B$17:$H$54,7,FALSE),0)-T98</f>
        <v>0</v>
      </c>
      <c r="V98" s="59"/>
      <c r="W98" s="59"/>
      <c r="X98" s="59"/>
      <c r="Y98" s="59"/>
      <c r="Z98" s="59"/>
    </row>
    <row r="99" spans="1:26" ht="14.25" customHeight="1" x14ac:dyDescent="0.2">
      <c r="A99" s="59"/>
      <c r="B99" s="59"/>
      <c r="C99" s="59" t="str">
        <f t="shared" si="0"/>
        <v>שבועות</v>
      </c>
      <c r="D99" s="137" t="str">
        <f>'מק"ט'!$C$8&amp;VLOOKUP(H99,'מק"ט'!$D$2:$E$9,2,FALSE)&amp;VLOOKUP(F99,'מק"ט'!$F$2:$G$11,2,FALSE)&amp;RIGHT(VLOOKUP(G99,'מק"ט'!H:I,2,FALSE),2)</f>
        <v>71130618</v>
      </c>
      <c r="E99" s="166" t="str">
        <f>RIGHT(VLOOKUP(G99,'מק"ט'!H:I,2,FALSE),2)</f>
        <v>18</v>
      </c>
      <c r="F99" s="139" t="s">
        <v>126</v>
      </c>
      <c r="G99" s="230" t="s">
        <v>290</v>
      </c>
      <c r="H99" s="140" t="s">
        <v>39</v>
      </c>
      <c r="I99" s="227"/>
      <c r="J99" s="227"/>
      <c r="K99" s="189"/>
      <c r="L99" s="142"/>
      <c r="M99" s="107">
        <f t="shared" si="1"/>
        <v>95</v>
      </c>
      <c r="N99" s="59"/>
      <c r="O99" s="59"/>
      <c r="P99" s="108">
        <f ca="1">IFERROR(VLOOKUP(D99,תקציב!$B$17:$G$54,6,0),0)</f>
        <v>0</v>
      </c>
      <c r="Q99" s="109">
        <f ca="1">IFERROR(VLOOKUP(D99,תקציב!$B$17:$G$54,5,0),0)</f>
        <v>0</v>
      </c>
      <c r="R99" s="109">
        <f ca="1">IF(ISNUMBER(VLOOKUP(D99,תקציב!$B$17:$G$54,3,FALSE)),VLOOKUP(D99,תקציב!$B$17:$G$54,3,FALSE),1)</f>
        <v>1</v>
      </c>
      <c r="S99" s="109">
        <f t="shared" ca="1" si="2"/>
        <v>0</v>
      </c>
      <c r="T99" s="111">
        <f t="shared" ca="1" si="3"/>
        <v>0</v>
      </c>
      <c r="U99" s="114">
        <f ca="1">IFERROR(VLOOKUP(D99,תקציב!$B$17:$H$54,7,FALSE),0)-T99</f>
        <v>0</v>
      </c>
      <c r="V99" s="59"/>
      <c r="W99" s="59"/>
      <c r="X99" s="59"/>
      <c r="Y99" s="59"/>
      <c r="Z99" s="59"/>
    </row>
    <row r="100" spans="1:26" ht="14.25" customHeight="1" x14ac:dyDescent="0.2">
      <c r="A100" s="59"/>
      <c r="B100" s="59"/>
      <c r="C100" s="59" t="str">
        <f t="shared" si="0"/>
        <v>חודשים</v>
      </c>
      <c r="D100" s="137" t="str">
        <f>'מק"ט'!$C$8&amp;VLOOKUP(H100,'מק"ט'!$D$2:$E$9,2,FALSE)&amp;VLOOKUP(F100,'מק"ט'!$F$2:$G$11,2,FALSE)&amp;RIGHT(VLOOKUP(G100,'מק"ט'!H:I,2,FALSE),2)</f>
        <v>71140618</v>
      </c>
      <c r="E100" s="166" t="str">
        <f>RIGHT(VLOOKUP(G100,'מק"ט'!H:I,2,FALSE),2)</f>
        <v>18</v>
      </c>
      <c r="F100" s="139" t="s">
        <v>126</v>
      </c>
      <c r="G100" s="230" t="s">
        <v>290</v>
      </c>
      <c r="H100" s="140" t="s">
        <v>36</v>
      </c>
      <c r="I100" s="227"/>
      <c r="J100" s="227"/>
      <c r="K100" s="189"/>
      <c r="L100" s="142"/>
      <c r="M100" s="107">
        <f t="shared" si="1"/>
        <v>95</v>
      </c>
      <c r="N100" s="59"/>
      <c r="O100" s="59"/>
      <c r="P100" s="108">
        <f ca="1">IFERROR(VLOOKUP(D100,תקציב!$B$17:$G$54,6,0),0)</f>
        <v>0</v>
      </c>
      <c r="Q100" s="109">
        <f ca="1">IFERROR(VLOOKUP(D100,תקציב!$B$17:$G$54,5,0),0)</f>
        <v>0</v>
      </c>
      <c r="R100" s="109">
        <f ca="1">IF(ISNUMBER(VLOOKUP(D100,תקציב!$B$17:$G$54,3,FALSE)),VLOOKUP(D100,תקציב!$B$17:$G$54,3,FALSE),1)</f>
        <v>1</v>
      </c>
      <c r="S100" s="109">
        <f t="shared" ca="1" si="2"/>
        <v>0</v>
      </c>
      <c r="T100" s="111">
        <f t="shared" ca="1" si="3"/>
        <v>0</v>
      </c>
      <c r="U100" s="114">
        <f ca="1">IFERROR(VLOOKUP(D100,תקציב!$B$17:$H$54,7,FALSE),0)-T100</f>
        <v>0</v>
      </c>
      <c r="V100" s="59"/>
      <c r="W100" s="59"/>
      <c r="X100" s="59"/>
      <c r="Y100" s="59"/>
      <c r="Z100" s="59"/>
    </row>
    <row r="101" spans="1:26" ht="14.25" customHeight="1" x14ac:dyDescent="0.2">
      <c r="A101" s="59"/>
      <c r="B101" s="59"/>
      <c r="C101" s="59" t="str">
        <f t="shared" si="0"/>
        <v>עונתי גלובלי</v>
      </c>
      <c r="D101" s="137" t="str">
        <f>'מק"ט'!$C$8&amp;VLOOKUP(H101,'מק"ט'!$D$2:$E$9,2,FALSE)&amp;VLOOKUP(F101,'מק"ט'!$F$2:$G$11,2,FALSE)&amp;RIGHT(VLOOKUP(G101,'מק"ט'!H:I,2,FALSE),2)</f>
        <v>71150618</v>
      </c>
      <c r="E101" s="166" t="str">
        <f>RIGHT(VLOOKUP(G101,'מק"ט'!H:I,2,FALSE),2)</f>
        <v>18</v>
      </c>
      <c r="F101" s="139" t="s">
        <v>126</v>
      </c>
      <c r="G101" s="230" t="s">
        <v>290</v>
      </c>
      <c r="H101" s="140" t="s">
        <v>34</v>
      </c>
      <c r="I101" s="227"/>
      <c r="J101" s="227"/>
      <c r="K101" s="189"/>
      <c r="L101" s="142"/>
      <c r="M101" s="107">
        <f t="shared" si="1"/>
        <v>95</v>
      </c>
      <c r="N101" s="59"/>
      <c r="O101" s="59"/>
      <c r="P101" s="108">
        <f ca="1">IFERROR(VLOOKUP(D101,תקציב!$B$17:$G$54,6,0),0)</f>
        <v>0</v>
      </c>
      <c r="Q101" s="109">
        <f ca="1">IFERROR(VLOOKUP(D101,תקציב!$B$17:$G$54,5,0),0)</f>
        <v>0</v>
      </c>
      <c r="R101" s="109">
        <f ca="1">IF(ISNUMBER(VLOOKUP(D101,תקציב!$B$17:$G$54,3,FALSE)),VLOOKUP(D101,תקציב!$B$17:$G$54,3,FALSE),1)</f>
        <v>1</v>
      </c>
      <c r="S101" s="109">
        <f t="shared" ca="1" si="2"/>
        <v>0</v>
      </c>
      <c r="T101" s="111">
        <f t="shared" ca="1" si="3"/>
        <v>0</v>
      </c>
      <c r="U101" s="114">
        <f ca="1">IFERROR(VLOOKUP(D101,תקציב!$B$17:$H$54,7,FALSE),0)-T101</f>
        <v>0</v>
      </c>
      <c r="V101" s="59"/>
      <c r="W101" s="59"/>
      <c r="X101" s="59"/>
      <c r="Y101" s="59"/>
      <c r="Z101" s="59"/>
    </row>
    <row r="102" spans="1:26" ht="14.25" customHeight="1" x14ac:dyDescent="0.2">
      <c r="A102" s="59"/>
      <c r="B102" s="59"/>
      <c r="C102" s="59" t="str">
        <f t="shared" si="0"/>
        <v>תכניות/פרקים</v>
      </c>
      <c r="D102" s="119" t="str">
        <f>'מק"ט'!$C$8&amp;VLOOKUP(H102,'מק"ט'!$D$2:$E$9,2,FALSE)&amp;VLOOKUP(F102,'מק"ט'!$F$2:$G$11,2,FALSE)&amp;RIGHT(VLOOKUP(G102,'מק"ט'!H:I,2,FALSE),2)</f>
        <v>71110607</v>
      </c>
      <c r="E102" s="122" t="str">
        <f>RIGHT(VLOOKUP(G102,'מק"ט'!H:I,2,FALSE),2)</f>
        <v>07</v>
      </c>
      <c r="F102" s="124" t="s">
        <v>126</v>
      </c>
      <c r="G102" s="178" t="s">
        <v>269</v>
      </c>
      <c r="H102" s="127" t="s">
        <v>30</v>
      </c>
      <c r="I102" s="107"/>
      <c r="J102" s="107"/>
      <c r="K102" s="176"/>
      <c r="L102" s="130"/>
      <c r="M102" s="107">
        <f t="shared" si="1"/>
        <v>100</v>
      </c>
      <c r="N102" s="59"/>
      <c r="O102" s="59"/>
      <c r="P102" s="108">
        <f ca="1">IFERROR(VLOOKUP(D102,תקציב!$B$17:$G$54,6,0),0)</f>
        <v>0</v>
      </c>
      <c r="Q102" s="109">
        <f ca="1">IFERROR(VLOOKUP(D102,תקציב!$B$17:$G$54,5,0),0)</f>
        <v>0</v>
      </c>
      <c r="R102" s="109">
        <f ca="1">IF(ISNUMBER(VLOOKUP(D102,תקציב!$B$17:$G$54,3,FALSE)),VLOOKUP(D102,תקציב!$B$17:$G$54,3,FALSE),1)</f>
        <v>1</v>
      </c>
      <c r="S102" s="109">
        <f t="shared" ca="1" si="2"/>
        <v>0</v>
      </c>
      <c r="T102" s="111">
        <f t="shared" ca="1" si="3"/>
        <v>0</v>
      </c>
      <c r="U102" s="114">
        <f ca="1">IFERROR(VLOOKUP(D102,תקציב!$B$17:$H$54,7,FALSE),0)-T102</f>
        <v>0</v>
      </c>
      <c r="V102" s="59"/>
      <c r="W102" s="59"/>
      <c r="X102" s="59"/>
      <c r="Y102" s="59"/>
      <c r="Z102" s="59"/>
    </row>
    <row r="103" spans="1:26" ht="14.25" customHeight="1" x14ac:dyDescent="0.2">
      <c r="A103" s="59"/>
      <c r="B103" s="59"/>
      <c r="C103" s="59" t="str">
        <f t="shared" si="0"/>
        <v>ימים</v>
      </c>
      <c r="D103" s="119" t="str">
        <f>'מק"ט'!$C$8&amp;VLOOKUP(H103,'מק"ט'!$D$2:$E$9,2,FALSE)&amp;VLOOKUP(F103,'מק"ט'!$F$2:$G$11,2,FALSE)&amp;RIGHT(VLOOKUP(G103,'מק"ט'!H:I,2,FALSE),2)</f>
        <v>71120607</v>
      </c>
      <c r="E103" s="122" t="str">
        <f>RIGHT(VLOOKUP(G103,'מק"ט'!H:I,2,FALSE),2)</f>
        <v>07</v>
      </c>
      <c r="F103" s="124" t="s">
        <v>126</v>
      </c>
      <c r="G103" s="178" t="s">
        <v>269</v>
      </c>
      <c r="H103" s="127" t="s">
        <v>31</v>
      </c>
      <c r="I103" s="107"/>
      <c r="J103" s="107"/>
      <c r="K103" s="176"/>
      <c r="L103" s="130"/>
      <c r="M103" s="107">
        <f t="shared" si="1"/>
        <v>100</v>
      </c>
      <c r="N103" s="59"/>
      <c r="O103" s="59"/>
      <c r="P103" s="108">
        <f ca="1">IFERROR(VLOOKUP(D103,תקציב!$B$17:$G$54,6,0),0)</f>
        <v>0</v>
      </c>
      <c r="Q103" s="109">
        <f ca="1">IFERROR(VLOOKUP(D103,תקציב!$B$17:$G$54,5,0),0)</f>
        <v>0</v>
      </c>
      <c r="R103" s="109">
        <f ca="1">IF(ISNUMBER(VLOOKUP(D103,תקציב!$B$17:$G$54,3,FALSE)),VLOOKUP(D103,תקציב!$B$17:$G$54,3,FALSE),1)</f>
        <v>1</v>
      </c>
      <c r="S103" s="109">
        <f t="shared" ca="1" si="2"/>
        <v>0</v>
      </c>
      <c r="T103" s="111">
        <f t="shared" ca="1" si="3"/>
        <v>0</v>
      </c>
      <c r="U103" s="114">
        <f ca="1">IFERROR(VLOOKUP(D103,תקציב!$B$17:$H$54,7,FALSE),0)-T103</f>
        <v>0</v>
      </c>
      <c r="V103" s="59"/>
      <c r="W103" s="59"/>
      <c r="X103" s="59"/>
      <c r="Y103" s="59"/>
      <c r="Z103" s="59"/>
    </row>
    <row r="104" spans="1:26" ht="14.25" customHeight="1" x14ac:dyDescent="0.2">
      <c r="A104" s="59"/>
      <c r="B104" s="59"/>
      <c r="C104" s="59" t="str">
        <f t="shared" si="0"/>
        <v>שבועות</v>
      </c>
      <c r="D104" s="119" t="str">
        <f>'מק"ט'!$C$8&amp;VLOOKUP(H104,'מק"ט'!$D$2:$E$9,2,FALSE)&amp;VLOOKUP(F104,'מק"ט'!$F$2:$G$11,2,FALSE)&amp;RIGHT(VLOOKUP(G104,'מק"ט'!H:I,2,FALSE),2)</f>
        <v>71130607</v>
      </c>
      <c r="E104" s="122" t="str">
        <f>RIGHT(VLOOKUP(G104,'מק"ט'!H:I,2,FALSE),2)</f>
        <v>07</v>
      </c>
      <c r="F104" s="124" t="s">
        <v>126</v>
      </c>
      <c r="G104" s="178" t="s">
        <v>269</v>
      </c>
      <c r="H104" s="127" t="s">
        <v>39</v>
      </c>
      <c r="I104" s="107"/>
      <c r="J104" s="107"/>
      <c r="K104" s="176"/>
      <c r="L104" s="130"/>
      <c r="M104" s="107">
        <f t="shared" si="1"/>
        <v>100</v>
      </c>
      <c r="N104" s="59"/>
      <c r="O104" s="59"/>
      <c r="P104" s="108">
        <f ca="1">IFERROR(VLOOKUP(D104,תקציב!$B$17:$G$54,6,0),0)</f>
        <v>0</v>
      </c>
      <c r="Q104" s="109">
        <f ca="1">IFERROR(VLOOKUP(D104,תקציב!$B$17:$G$54,5,0),0)</f>
        <v>0</v>
      </c>
      <c r="R104" s="109">
        <f ca="1">IF(ISNUMBER(VLOOKUP(D104,תקציב!$B$17:$G$54,3,FALSE)),VLOOKUP(D104,תקציב!$B$17:$G$54,3,FALSE),1)</f>
        <v>1</v>
      </c>
      <c r="S104" s="109">
        <f t="shared" ca="1" si="2"/>
        <v>0</v>
      </c>
      <c r="T104" s="111">
        <f t="shared" ca="1" si="3"/>
        <v>0</v>
      </c>
      <c r="U104" s="114">
        <f ca="1">IFERROR(VLOOKUP(D104,תקציב!$B$17:$H$54,7,FALSE),0)-T104</f>
        <v>0</v>
      </c>
      <c r="V104" s="59"/>
      <c r="W104" s="59"/>
      <c r="X104" s="59"/>
      <c r="Y104" s="59"/>
      <c r="Z104" s="59"/>
    </row>
    <row r="105" spans="1:26" ht="14.25" customHeight="1" x14ac:dyDescent="0.2">
      <c r="A105" s="59"/>
      <c r="B105" s="59"/>
      <c r="C105" s="59" t="str">
        <f t="shared" si="0"/>
        <v>חודשים</v>
      </c>
      <c r="D105" s="119" t="str">
        <f>'מק"ט'!$C$8&amp;VLOOKUP(H105,'מק"ט'!$D$2:$E$9,2,FALSE)&amp;VLOOKUP(F105,'מק"ט'!$F$2:$G$11,2,FALSE)&amp;RIGHT(VLOOKUP(G105,'מק"ט'!H:I,2,FALSE),2)</f>
        <v>71140607</v>
      </c>
      <c r="E105" s="122" t="str">
        <f>RIGHT(VLOOKUP(G105,'מק"ט'!H:I,2,FALSE),2)</f>
        <v>07</v>
      </c>
      <c r="F105" s="124" t="s">
        <v>126</v>
      </c>
      <c r="G105" s="178" t="s">
        <v>269</v>
      </c>
      <c r="H105" s="127" t="s">
        <v>36</v>
      </c>
      <c r="I105" s="107"/>
      <c r="J105" s="107"/>
      <c r="K105" s="176"/>
      <c r="L105" s="130"/>
      <c r="M105" s="107">
        <f t="shared" si="1"/>
        <v>100</v>
      </c>
      <c r="N105" s="59"/>
      <c r="O105" s="59"/>
      <c r="P105" s="108">
        <f ca="1">IFERROR(VLOOKUP(D105,תקציב!$B$17:$G$54,6,0),0)</f>
        <v>0</v>
      </c>
      <c r="Q105" s="109">
        <f ca="1">IFERROR(VLOOKUP(D105,תקציב!$B$17:$G$54,5,0),0)</f>
        <v>0</v>
      </c>
      <c r="R105" s="109">
        <f ca="1">IF(ISNUMBER(VLOOKUP(D105,תקציב!$B$17:$G$54,3,FALSE)),VLOOKUP(D105,תקציב!$B$17:$G$54,3,FALSE),1)</f>
        <v>1</v>
      </c>
      <c r="S105" s="109">
        <f t="shared" ca="1" si="2"/>
        <v>0</v>
      </c>
      <c r="T105" s="111">
        <f t="shared" ca="1" si="3"/>
        <v>0</v>
      </c>
      <c r="U105" s="114">
        <f ca="1">IFERROR(VLOOKUP(D105,תקציב!$B$17:$H$54,7,FALSE),0)-T105</f>
        <v>0</v>
      </c>
      <c r="V105" s="59"/>
      <c r="W105" s="59"/>
      <c r="X105" s="59"/>
      <c r="Y105" s="59"/>
      <c r="Z105" s="59"/>
    </row>
    <row r="106" spans="1:26" ht="14.25" customHeight="1" x14ac:dyDescent="0.2">
      <c r="A106" s="59"/>
      <c r="B106" s="59"/>
      <c r="C106" s="59" t="str">
        <f t="shared" si="0"/>
        <v>עונתי גלובלי</v>
      </c>
      <c r="D106" s="119" t="str">
        <f>'מק"ט'!$C$8&amp;VLOOKUP(H106,'מק"ט'!$D$2:$E$9,2,FALSE)&amp;VLOOKUP(F106,'מק"ט'!$F$2:$G$11,2,FALSE)&amp;RIGHT(VLOOKUP(G106,'מק"ט'!H:I,2,FALSE),2)</f>
        <v>71150607</v>
      </c>
      <c r="E106" s="122" t="str">
        <f>RIGHT(VLOOKUP(G106,'מק"ט'!H:I,2,FALSE),2)</f>
        <v>07</v>
      </c>
      <c r="F106" s="124" t="s">
        <v>126</v>
      </c>
      <c r="G106" s="178" t="s">
        <v>269</v>
      </c>
      <c r="H106" s="127" t="s">
        <v>34</v>
      </c>
      <c r="I106" s="107"/>
      <c r="J106" s="107"/>
      <c r="K106" s="176"/>
      <c r="L106" s="130"/>
      <c r="M106" s="107">
        <f t="shared" si="1"/>
        <v>100</v>
      </c>
      <c r="N106" s="59"/>
      <c r="O106" s="59"/>
      <c r="P106" s="108">
        <f ca="1">IFERROR(VLOOKUP(D106,תקציב!$B$17:$G$54,6,0),0)</f>
        <v>0</v>
      </c>
      <c r="Q106" s="109">
        <f ca="1">IFERROR(VLOOKUP(D106,תקציב!$B$17:$G$54,5,0),0)</f>
        <v>0</v>
      </c>
      <c r="R106" s="109">
        <f ca="1">IF(ISNUMBER(VLOOKUP(D106,תקציב!$B$17:$G$54,3,FALSE)),VLOOKUP(D106,תקציב!$B$17:$G$54,3,FALSE),1)</f>
        <v>1</v>
      </c>
      <c r="S106" s="109">
        <f t="shared" ca="1" si="2"/>
        <v>0</v>
      </c>
      <c r="T106" s="111">
        <f t="shared" ca="1" si="3"/>
        <v>0</v>
      </c>
      <c r="U106" s="114">
        <f ca="1">IFERROR(VLOOKUP(D106,תקציב!$B$17:$H$54,7,FALSE),0)-T106</f>
        <v>0</v>
      </c>
      <c r="V106" s="59"/>
      <c r="W106" s="59"/>
      <c r="X106" s="59"/>
      <c r="Y106" s="59"/>
      <c r="Z106" s="59"/>
    </row>
    <row r="107" spans="1:26" ht="14.25" customHeight="1" x14ac:dyDescent="0.2">
      <c r="A107" s="59"/>
      <c r="B107" s="59"/>
      <c r="C107" s="59" t="str">
        <f t="shared" si="0"/>
        <v>תכניות/פרקים</v>
      </c>
      <c r="D107" s="137" t="str">
        <f>'מק"ט'!$C$8&amp;VLOOKUP(H107,'מק"ט'!$D$2:$E$9,2,FALSE)&amp;VLOOKUP(F107,'מק"ט'!$F$2:$G$11,2,FALSE)&amp;RIGHT(VLOOKUP(G107,'מק"ט'!H:I,2,FALSE),2)</f>
        <v>71110616</v>
      </c>
      <c r="E107" s="166" t="str">
        <f>RIGHT(VLOOKUP(G107,'מק"ט'!H:I,2,FALSE),2)</f>
        <v>16</v>
      </c>
      <c r="F107" s="139" t="s">
        <v>126</v>
      </c>
      <c r="G107" s="223" t="s">
        <v>286</v>
      </c>
      <c r="H107" s="140" t="s">
        <v>30</v>
      </c>
      <c r="I107" s="227"/>
      <c r="J107" s="227"/>
      <c r="K107" s="189"/>
      <c r="L107" s="142"/>
      <c r="M107" s="107">
        <f t="shared" si="1"/>
        <v>105</v>
      </c>
      <c r="N107" s="59"/>
      <c r="O107" s="59"/>
      <c r="P107" s="108">
        <f ca="1">IFERROR(VLOOKUP(D107,תקציב!$B$17:$G$54,6,0),0)</f>
        <v>0</v>
      </c>
      <c r="Q107" s="109">
        <f ca="1">IFERROR(VLOOKUP(D107,תקציב!$B$17:$G$54,5,0),0)</f>
        <v>0</v>
      </c>
      <c r="R107" s="109">
        <f ca="1">IF(ISNUMBER(VLOOKUP(D107,תקציב!$B$17:$G$54,3,FALSE)),VLOOKUP(D107,תקציב!$B$17:$G$54,3,FALSE),1)</f>
        <v>1</v>
      </c>
      <c r="S107" s="109">
        <f t="shared" ca="1" si="2"/>
        <v>0</v>
      </c>
      <c r="T107" s="111">
        <f t="shared" ca="1" si="3"/>
        <v>0</v>
      </c>
      <c r="U107" s="114">
        <f ca="1">IFERROR(VLOOKUP(D107,תקציב!$B$17:$H$54,7,FALSE),0)-T107</f>
        <v>0</v>
      </c>
      <c r="V107" s="59"/>
      <c r="W107" s="59"/>
      <c r="X107" s="59"/>
      <c r="Y107" s="59"/>
      <c r="Z107" s="59"/>
    </row>
    <row r="108" spans="1:26" ht="14.25" customHeight="1" x14ac:dyDescent="0.2">
      <c r="A108" s="59"/>
      <c r="B108" s="59"/>
      <c r="C108" s="59" t="str">
        <f t="shared" si="0"/>
        <v>ימים</v>
      </c>
      <c r="D108" s="137" t="str">
        <f>'מק"ט'!$C$8&amp;VLOOKUP(H108,'מק"ט'!$D$2:$E$9,2,FALSE)&amp;VLOOKUP(F108,'מק"ט'!$F$2:$G$11,2,FALSE)&amp;RIGHT(VLOOKUP(G108,'מק"ט'!H:I,2,FALSE),2)</f>
        <v>71120616</v>
      </c>
      <c r="E108" s="166" t="str">
        <f>RIGHT(VLOOKUP(G108,'מק"ט'!H:I,2,FALSE),2)</f>
        <v>16</v>
      </c>
      <c r="F108" s="139" t="s">
        <v>126</v>
      </c>
      <c r="G108" s="223" t="s">
        <v>286</v>
      </c>
      <c r="H108" s="140" t="s">
        <v>31</v>
      </c>
      <c r="I108" s="227"/>
      <c r="J108" s="227"/>
      <c r="K108" s="189"/>
      <c r="L108" s="142"/>
      <c r="M108" s="107">
        <f t="shared" si="1"/>
        <v>105</v>
      </c>
      <c r="N108" s="59"/>
      <c r="O108" s="59"/>
      <c r="P108" s="108">
        <f ca="1">IFERROR(VLOOKUP(D108,תקציב!$B$17:$G$54,6,0),0)</f>
        <v>0</v>
      </c>
      <c r="Q108" s="109">
        <f ca="1">IFERROR(VLOOKUP(D108,תקציב!$B$17:$G$54,5,0),0)</f>
        <v>0</v>
      </c>
      <c r="R108" s="109">
        <f ca="1">IF(ISNUMBER(VLOOKUP(D108,תקציב!$B$17:$G$54,3,FALSE)),VLOOKUP(D108,תקציב!$B$17:$G$54,3,FALSE),1)</f>
        <v>1</v>
      </c>
      <c r="S108" s="109">
        <f t="shared" ca="1" si="2"/>
        <v>0</v>
      </c>
      <c r="T108" s="111">
        <f t="shared" ca="1" si="3"/>
        <v>0</v>
      </c>
      <c r="U108" s="114">
        <f ca="1">IFERROR(VLOOKUP(D108,תקציב!$B$17:$H$54,7,FALSE),0)-T108</f>
        <v>0</v>
      </c>
      <c r="V108" s="59"/>
      <c r="W108" s="59"/>
      <c r="X108" s="59"/>
      <c r="Y108" s="59"/>
      <c r="Z108" s="59"/>
    </row>
    <row r="109" spans="1:26" ht="14.25" customHeight="1" x14ac:dyDescent="0.2">
      <c r="A109" s="59"/>
      <c r="B109" s="59"/>
      <c r="C109" s="59" t="str">
        <f t="shared" si="0"/>
        <v>שבועות</v>
      </c>
      <c r="D109" s="137" t="str">
        <f>'מק"ט'!$C$8&amp;VLOOKUP(H109,'מק"ט'!$D$2:$E$9,2,FALSE)&amp;VLOOKUP(F109,'מק"ט'!$F$2:$G$11,2,FALSE)&amp;RIGHT(VLOOKUP(G109,'מק"ט'!H:I,2,FALSE),2)</f>
        <v>71130616</v>
      </c>
      <c r="E109" s="166" t="str">
        <f>RIGHT(VLOOKUP(G109,'מק"ט'!H:I,2,FALSE),2)</f>
        <v>16</v>
      </c>
      <c r="F109" s="139" t="s">
        <v>126</v>
      </c>
      <c r="G109" s="223" t="s">
        <v>286</v>
      </c>
      <c r="H109" s="140" t="s">
        <v>39</v>
      </c>
      <c r="I109" s="227"/>
      <c r="J109" s="227"/>
      <c r="K109" s="189"/>
      <c r="L109" s="142"/>
      <c r="M109" s="107">
        <f t="shared" si="1"/>
        <v>105</v>
      </c>
      <c r="N109" s="59"/>
      <c r="O109" s="59"/>
      <c r="P109" s="108">
        <f ca="1">IFERROR(VLOOKUP(D109,תקציב!$B$17:$G$54,6,0),0)</f>
        <v>0</v>
      </c>
      <c r="Q109" s="109">
        <f ca="1">IFERROR(VLOOKUP(D109,תקציב!$B$17:$G$54,5,0),0)</f>
        <v>0</v>
      </c>
      <c r="R109" s="109">
        <f ca="1">IF(ISNUMBER(VLOOKUP(D109,תקציב!$B$17:$G$54,3,FALSE)),VLOOKUP(D109,תקציב!$B$17:$G$54,3,FALSE),1)</f>
        <v>1</v>
      </c>
      <c r="S109" s="109">
        <f t="shared" ca="1" si="2"/>
        <v>0</v>
      </c>
      <c r="T109" s="111">
        <f t="shared" ca="1" si="3"/>
        <v>0</v>
      </c>
      <c r="U109" s="114">
        <f ca="1">IFERROR(VLOOKUP(D109,תקציב!$B$17:$H$54,7,FALSE),0)-T109</f>
        <v>0</v>
      </c>
      <c r="V109" s="59"/>
      <c r="W109" s="59"/>
      <c r="X109" s="59"/>
      <c r="Y109" s="59"/>
      <c r="Z109" s="59"/>
    </row>
    <row r="110" spans="1:26" ht="14.25" customHeight="1" x14ac:dyDescent="0.2">
      <c r="A110" s="59"/>
      <c r="B110" s="59"/>
      <c r="C110" s="59" t="str">
        <f t="shared" si="0"/>
        <v>חודשים</v>
      </c>
      <c r="D110" s="137" t="str">
        <f>'מק"ט'!$C$8&amp;VLOOKUP(H110,'מק"ט'!$D$2:$E$9,2,FALSE)&amp;VLOOKUP(F110,'מק"ט'!$F$2:$G$11,2,FALSE)&amp;RIGHT(VLOOKUP(G110,'מק"ט'!H:I,2,FALSE),2)</f>
        <v>71140616</v>
      </c>
      <c r="E110" s="166" t="str">
        <f>RIGHT(VLOOKUP(G110,'מק"ט'!H:I,2,FALSE),2)</f>
        <v>16</v>
      </c>
      <c r="F110" s="139" t="s">
        <v>126</v>
      </c>
      <c r="G110" s="223" t="s">
        <v>286</v>
      </c>
      <c r="H110" s="140" t="s">
        <v>36</v>
      </c>
      <c r="I110" s="227"/>
      <c r="J110" s="227"/>
      <c r="K110" s="189"/>
      <c r="L110" s="142"/>
      <c r="M110" s="107">
        <f t="shared" si="1"/>
        <v>105</v>
      </c>
      <c r="N110" s="59"/>
      <c r="O110" s="59"/>
      <c r="P110" s="108">
        <f ca="1">IFERROR(VLOOKUP(D110,תקציב!$B$17:$G$54,6,0),0)</f>
        <v>0</v>
      </c>
      <c r="Q110" s="109">
        <f ca="1">IFERROR(VLOOKUP(D110,תקציב!$B$17:$G$54,5,0),0)</f>
        <v>0</v>
      </c>
      <c r="R110" s="109">
        <f ca="1">IF(ISNUMBER(VLOOKUP(D110,תקציב!$B$17:$G$54,3,FALSE)),VLOOKUP(D110,תקציב!$B$17:$G$54,3,FALSE),1)</f>
        <v>1</v>
      </c>
      <c r="S110" s="109">
        <f t="shared" ca="1" si="2"/>
        <v>0</v>
      </c>
      <c r="T110" s="111">
        <f t="shared" ca="1" si="3"/>
        <v>0</v>
      </c>
      <c r="U110" s="114">
        <f ca="1">IFERROR(VLOOKUP(D110,תקציב!$B$17:$H$54,7,FALSE),0)-T110</f>
        <v>0</v>
      </c>
      <c r="V110" s="59"/>
      <c r="W110" s="59"/>
      <c r="X110" s="59"/>
      <c r="Y110" s="59"/>
      <c r="Z110" s="59"/>
    </row>
    <row r="111" spans="1:26" ht="14.25" customHeight="1" x14ac:dyDescent="0.2">
      <c r="A111" s="59"/>
      <c r="B111" s="59"/>
      <c r="C111" s="59" t="str">
        <f t="shared" si="0"/>
        <v>עונתי גלובלי</v>
      </c>
      <c r="D111" s="137" t="str">
        <f>'מק"ט'!$C$8&amp;VLOOKUP(H111,'מק"ט'!$D$2:$E$9,2,FALSE)&amp;VLOOKUP(F111,'מק"ט'!$F$2:$G$11,2,FALSE)&amp;RIGHT(VLOOKUP(G111,'מק"ט'!H:I,2,FALSE),2)</f>
        <v>71150616</v>
      </c>
      <c r="E111" s="166" t="str">
        <f>RIGHT(VLOOKUP(G111,'מק"ט'!H:I,2,FALSE),2)</f>
        <v>16</v>
      </c>
      <c r="F111" s="139" t="s">
        <v>126</v>
      </c>
      <c r="G111" s="223" t="s">
        <v>286</v>
      </c>
      <c r="H111" s="140" t="s">
        <v>34</v>
      </c>
      <c r="I111" s="227"/>
      <c r="J111" s="227"/>
      <c r="K111" s="189"/>
      <c r="L111" s="142"/>
      <c r="M111" s="107">
        <f t="shared" si="1"/>
        <v>105</v>
      </c>
      <c r="N111" s="59"/>
      <c r="O111" s="59"/>
      <c r="P111" s="108">
        <f ca="1">IFERROR(VLOOKUP(D111,תקציב!$B$17:$G$54,6,0),0)</f>
        <v>0</v>
      </c>
      <c r="Q111" s="109">
        <f ca="1">IFERROR(VLOOKUP(D111,תקציב!$B$17:$G$54,5,0),0)</f>
        <v>0</v>
      </c>
      <c r="R111" s="109">
        <f ca="1">IF(ISNUMBER(VLOOKUP(D111,תקציב!$B$17:$G$54,3,FALSE)),VLOOKUP(D111,תקציב!$B$17:$G$54,3,FALSE),1)</f>
        <v>1</v>
      </c>
      <c r="S111" s="109">
        <f t="shared" ca="1" si="2"/>
        <v>0</v>
      </c>
      <c r="T111" s="111">
        <f t="shared" ca="1" si="3"/>
        <v>0</v>
      </c>
      <c r="U111" s="114">
        <f ca="1">IFERROR(VLOOKUP(D111,תקציב!$B$17:$H$54,7,FALSE),0)-T111</f>
        <v>0</v>
      </c>
      <c r="V111" s="59"/>
      <c r="W111" s="59"/>
      <c r="X111" s="59"/>
      <c r="Y111" s="59"/>
      <c r="Z111" s="59"/>
    </row>
    <row r="112" spans="1:26" ht="14.25" customHeight="1" x14ac:dyDescent="0.2">
      <c r="A112" s="59"/>
      <c r="B112" s="59"/>
      <c r="C112" s="59" t="str">
        <f t="shared" si="0"/>
        <v>תכניות/פרקים</v>
      </c>
      <c r="D112" s="119" t="str">
        <f>'מק"ט'!$C$8&amp;VLOOKUP(H112,'מק"ט'!$D$2:$E$9,2,FALSE)&amp;VLOOKUP(F112,'מק"ט'!$F$2:$G$11,2,FALSE)&amp;RIGHT(VLOOKUP(G112,'מק"ט'!H:I,2,FALSE),2)</f>
        <v>71110609</v>
      </c>
      <c r="E112" s="122" t="str">
        <f>RIGHT(VLOOKUP(G112,'מק"ט'!H:I,2,FALSE),2)</f>
        <v>09</v>
      </c>
      <c r="F112" s="124" t="s">
        <v>126</v>
      </c>
      <c r="G112" s="178" t="s">
        <v>273</v>
      </c>
      <c r="H112" s="127" t="s">
        <v>30</v>
      </c>
      <c r="I112" s="107"/>
      <c r="J112" s="107"/>
      <c r="K112" s="176"/>
      <c r="L112" s="130"/>
      <c r="M112" s="107">
        <f t="shared" si="1"/>
        <v>110</v>
      </c>
      <c r="N112" s="59"/>
      <c r="O112" s="59"/>
      <c r="P112" s="108">
        <f ca="1">IFERROR(VLOOKUP(D112,תקציב!$B$17:$G$54,6,0),0)</f>
        <v>0</v>
      </c>
      <c r="Q112" s="109">
        <f ca="1">IFERROR(VLOOKUP(D112,תקציב!$B$17:$G$54,5,0),0)</f>
        <v>0</v>
      </c>
      <c r="R112" s="109">
        <f ca="1">IF(ISNUMBER(VLOOKUP(D112,תקציב!$B$17:$G$54,3,FALSE)),VLOOKUP(D112,תקציב!$B$17:$G$54,3,FALSE),1)</f>
        <v>1</v>
      </c>
      <c r="S112" s="109">
        <f t="shared" ca="1" si="2"/>
        <v>0</v>
      </c>
      <c r="T112" s="111">
        <f t="shared" ca="1" si="3"/>
        <v>0</v>
      </c>
      <c r="U112" s="114">
        <f ca="1">IFERROR(VLOOKUP(D112,תקציב!$B$17:$H$54,7,FALSE),0)-T112</f>
        <v>0</v>
      </c>
      <c r="V112" s="59"/>
      <c r="W112" s="59"/>
      <c r="X112" s="59"/>
      <c r="Y112" s="59"/>
      <c r="Z112" s="59"/>
    </row>
    <row r="113" spans="1:26" ht="14.25" customHeight="1" x14ac:dyDescent="0.2">
      <c r="A113" s="59"/>
      <c r="B113" s="59"/>
      <c r="C113" s="59" t="str">
        <f t="shared" si="0"/>
        <v>ימים</v>
      </c>
      <c r="D113" s="119" t="str">
        <f>'מק"ט'!$C$8&amp;VLOOKUP(H113,'מק"ט'!$D$2:$E$9,2,FALSE)&amp;VLOOKUP(F113,'מק"ט'!$F$2:$G$11,2,FALSE)&amp;RIGHT(VLOOKUP(G113,'מק"ט'!H:I,2,FALSE),2)</f>
        <v>71120609</v>
      </c>
      <c r="E113" s="122" t="str">
        <f>RIGHT(VLOOKUP(G113,'מק"ט'!H:I,2,FALSE),2)</f>
        <v>09</v>
      </c>
      <c r="F113" s="124" t="s">
        <v>126</v>
      </c>
      <c r="G113" s="178" t="s">
        <v>273</v>
      </c>
      <c r="H113" s="127" t="s">
        <v>31</v>
      </c>
      <c r="I113" s="107"/>
      <c r="J113" s="107"/>
      <c r="K113" s="176"/>
      <c r="L113" s="130"/>
      <c r="M113" s="107">
        <f t="shared" si="1"/>
        <v>110</v>
      </c>
      <c r="N113" s="59"/>
      <c r="O113" s="59"/>
      <c r="P113" s="108">
        <f ca="1">IFERROR(VLOOKUP(D113,תקציב!$B$17:$G$54,6,0),0)</f>
        <v>0</v>
      </c>
      <c r="Q113" s="109">
        <f ca="1">IFERROR(VLOOKUP(D113,תקציב!$B$17:$G$54,5,0),0)</f>
        <v>0</v>
      </c>
      <c r="R113" s="109">
        <f ca="1">IF(ISNUMBER(VLOOKUP(D113,תקציב!$B$17:$G$54,3,FALSE)),VLOOKUP(D113,תקציב!$B$17:$G$54,3,FALSE),1)</f>
        <v>1</v>
      </c>
      <c r="S113" s="109">
        <f t="shared" ca="1" si="2"/>
        <v>0</v>
      </c>
      <c r="T113" s="111">
        <f t="shared" ca="1" si="3"/>
        <v>0</v>
      </c>
      <c r="U113" s="114">
        <f ca="1">IFERROR(VLOOKUP(D113,תקציב!$B$17:$H$54,7,FALSE),0)-T113</f>
        <v>0</v>
      </c>
      <c r="V113" s="59"/>
      <c r="W113" s="59"/>
      <c r="X113" s="59"/>
      <c r="Y113" s="59"/>
      <c r="Z113" s="59"/>
    </row>
    <row r="114" spans="1:26" ht="14.25" customHeight="1" x14ac:dyDescent="0.2">
      <c r="A114" s="59"/>
      <c r="B114" s="59"/>
      <c r="C114" s="59" t="str">
        <f t="shared" si="0"/>
        <v>שבועות</v>
      </c>
      <c r="D114" s="119" t="str">
        <f>'מק"ט'!$C$8&amp;VLOOKUP(H114,'מק"ט'!$D$2:$E$9,2,FALSE)&amp;VLOOKUP(F114,'מק"ט'!$F$2:$G$11,2,FALSE)&amp;RIGHT(VLOOKUP(G114,'מק"ט'!H:I,2,FALSE),2)</f>
        <v>71130609</v>
      </c>
      <c r="E114" s="122" t="str">
        <f>RIGHT(VLOOKUP(G114,'מק"ט'!H:I,2,FALSE),2)</f>
        <v>09</v>
      </c>
      <c r="F114" s="124" t="s">
        <v>126</v>
      </c>
      <c r="G114" s="178" t="s">
        <v>273</v>
      </c>
      <c r="H114" s="127" t="s">
        <v>39</v>
      </c>
      <c r="I114" s="107"/>
      <c r="J114" s="107"/>
      <c r="K114" s="176"/>
      <c r="L114" s="130"/>
      <c r="M114" s="107">
        <f t="shared" si="1"/>
        <v>110</v>
      </c>
      <c r="N114" s="59"/>
      <c r="O114" s="59"/>
      <c r="P114" s="108">
        <f ca="1">IFERROR(VLOOKUP(D114,תקציב!$B$17:$G$54,6,0),0)</f>
        <v>0</v>
      </c>
      <c r="Q114" s="109">
        <f ca="1">IFERROR(VLOOKUP(D114,תקציב!$B$17:$G$54,5,0),0)</f>
        <v>0</v>
      </c>
      <c r="R114" s="109">
        <f ca="1">IF(ISNUMBER(VLOOKUP(D114,תקציב!$B$17:$G$54,3,FALSE)),VLOOKUP(D114,תקציב!$B$17:$G$54,3,FALSE),1)</f>
        <v>1</v>
      </c>
      <c r="S114" s="109">
        <f t="shared" ca="1" si="2"/>
        <v>0</v>
      </c>
      <c r="T114" s="111">
        <f t="shared" ca="1" si="3"/>
        <v>0</v>
      </c>
      <c r="U114" s="114">
        <f ca="1">IFERROR(VLOOKUP(D114,תקציב!$B$17:$H$54,7,FALSE),0)-T114</f>
        <v>0</v>
      </c>
      <c r="V114" s="59"/>
      <c r="W114" s="59"/>
      <c r="X114" s="59"/>
      <c r="Y114" s="59"/>
      <c r="Z114" s="59"/>
    </row>
    <row r="115" spans="1:26" ht="14.25" customHeight="1" x14ac:dyDescent="0.2">
      <c r="A115" s="59"/>
      <c r="B115" s="59"/>
      <c r="C115" s="59" t="str">
        <f t="shared" si="0"/>
        <v>חודשים</v>
      </c>
      <c r="D115" s="119" t="str">
        <f>'מק"ט'!$C$8&amp;VLOOKUP(H115,'מק"ט'!$D$2:$E$9,2,FALSE)&amp;VLOOKUP(F115,'מק"ט'!$F$2:$G$11,2,FALSE)&amp;RIGHT(VLOOKUP(G115,'מק"ט'!H:I,2,FALSE),2)</f>
        <v>71140609</v>
      </c>
      <c r="E115" s="122" t="str">
        <f>RIGHT(VLOOKUP(G115,'מק"ט'!H:I,2,FALSE),2)</f>
        <v>09</v>
      </c>
      <c r="F115" s="124" t="s">
        <v>126</v>
      </c>
      <c r="G115" s="178" t="s">
        <v>273</v>
      </c>
      <c r="H115" s="127" t="s">
        <v>36</v>
      </c>
      <c r="I115" s="107"/>
      <c r="J115" s="107"/>
      <c r="K115" s="176"/>
      <c r="L115" s="130"/>
      <c r="M115" s="107">
        <f t="shared" si="1"/>
        <v>110</v>
      </c>
      <c r="N115" s="59"/>
      <c r="O115" s="59"/>
      <c r="P115" s="108">
        <f ca="1">IFERROR(VLOOKUP(D115,תקציב!$B$17:$G$54,6,0),0)</f>
        <v>0</v>
      </c>
      <c r="Q115" s="109">
        <f ca="1">IFERROR(VLOOKUP(D115,תקציב!$B$17:$G$54,5,0),0)</f>
        <v>0</v>
      </c>
      <c r="R115" s="109">
        <f ca="1">IF(ISNUMBER(VLOOKUP(D115,תקציב!$B$17:$G$54,3,FALSE)),VLOOKUP(D115,תקציב!$B$17:$G$54,3,FALSE),1)</f>
        <v>1</v>
      </c>
      <c r="S115" s="109">
        <f t="shared" ca="1" si="2"/>
        <v>0</v>
      </c>
      <c r="T115" s="111">
        <f t="shared" ca="1" si="3"/>
        <v>0</v>
      </c>
      <c r="U115" s="114">
        <f ca="1">IFERROR(VLOOKUP(D115,תקציב!$B$17:$H$54,7,FALSE),0)-T115</f>
        <v>0</v>
      </c>
      <c r="V115" s="59"/>
      <c r="W115" s="59"/>
      <c r="X115" s="59"/>
      <c r="Y115" s="59"/>
      <c r="Z115" s="59"/>
    </row>
    <row r="116" spans="1:26" ht="14.25" customHeight="1" x14ac:dyDescent="0.2">
      <c r="A116" s="59"/>
      <c r="B116" s="59"/>
      <c r="C116" s="59" t="str">
        <f t="shared" si="0"/>
        <v>עונתי גלובלי</v>
      </c>
      <c r="D116" s="119" t="str">
        <f>'מק"ט'!$C$8&amp;VLOOKUP(H116,'מק"ט'!$D$2:$E$9,2,FALSE)&amp;VLOOKUP(F116,'מק"ט'!$F$2:$G$11,2,FALSE)&amp;RIGHT(VLOOKUP(G116,'מק"ט'!H:I,2,FALSE),2)</f>
        <v>71150609</v>
      </c>
      <c r="E116" s="122" t="str">
        <f>RIGHT(VLOOKUP(G116,'מק"ט'!H:I,2,FALSE),2)</f>
        <v>09</v>
      </c>
      <c r="F116" s="124" t="s">
        <v>126</v>
      </c>
      <c r="G116" s="178" t="s">
        <v>273</v>
      </c>
      <c r="H116" s="127" t="s">
        <v>34</v>
      </c>
      <c r="I116" s="107"/>
      <c r="J116" s="107"/>
      <c r="K116" s="176"/>
      <c r="L116" s="130"/>
      <c r="M116" s="107">
        <f t="shared" si="1"/>
        <v>110</v>
      </c>
      <c r="N116" s="59"/>
      <c r="O116" s="59"/>
      <c r="P116" s="108">
        <f ca="1">IFERROR(VLOOKUP(D116,תקציב!$B$17:$G$54,6,0),0)</f>
        <v>0</v>
      </c>
      <c r="Q116" s="109">
        <f ca="1">IFERROR(VLOOKUP(D116,תקציב!$B$17:$G$54,5,0),0)</f>
        <v>0</v>
      </c>
      <c r="R116" s="109">
        <f ca="1">IF(ISNUMBER(VLOOKUP(D116,תקציב!$B$17:$G$54,3,FALSE)),VLOOKUP(D116,תקציב!$B$17:$G$54,3,FALSE),1)</f>
        <v>1</v>
      </c>
      <c r="S116" s="109">
        <f t="shared" ca="1" si="2"/>
        <v>0</v>
      </c>
      <c r="T116" s="111">
        <f t="shared" ca="1" si="3"/>
        <v>0</v>
      </c>
      <c r="U116" s="114">
        <f ca="1">IFERROR(VLOOKUP(D116,תקציב!$B$17:$H$54,7,FALSE),0)-T116</f>
        <v>0</v>
      </c>
      <c r="V116" s="59"/>
      <c r="W116" s="59"/>
      <c r="X116" s="59"/>
      <c r="Y116" s="59"/>
      <c r="Z116" s="59"/>
    </row>
    <row r="117" spans="1:26" ht="14.25" customHeight="1" x14ac:dyDescent="0.2">
      <c r="A117" s="59"/>
      <c r="B117" s="59"/>
      <c r="C117" s="59" t="str">
        <f t="shared" si="0"/>
        <v>תכניות/פרקים</v>
      </c>
      <c r="D117" s="137" t="str">
        <f>'מק"ט'!$C$8&amp;VLOOKUP(H117,'מק"ט'!$D$2:$E$9,2,FALSE)&amp;VLOOKUP(F117,'מק"ט'!$F$2:$G$11,2,FALSE)&amp;RIGHT(VLOOKUP(G117,'מק"ט'!H:I,2,FALSE),2)</f>
        <v>71110610</v>
      </c>
      <c r="E117" s="166" t="str">
        <f>RIGHT(VLOOKUP(G117,'מק"ט'!H:I,2,FALSE),2)</f>
        <v>10</v>
      </c>
      <c r="F117" s="139" t="s">
        <v>126</v>
      </c>
      <c r="G117" s="197" t="s">
        <v>126</v>
      </c>
      <c r="H117" s="140" t="s">
        <v>30</v>
      </c>
      <c r="I117" s="227"/>
      <c r="J117" s="227"/>
      <c r="K117" s="189"/>
      <c r="L117" s="142"/>
      <c r="M117" s="107">
        <f t="shared" si="1"/>
        <v>115</v>
      </c>
      <c r="N117" s="59"/>
      <c r="O117" s="59"/>
      <c r="P117" s="108">
        <f ca="1">IFERROR(VLOOKUP(D117,תקציב!$B$17:$G$54,6,0),0)</f>
        <v>0</v>
      </c>
      <c r="Q117" s="109">
        <f ca="1">IFERROR(VLOOKUP(D117,תקציב!$B$17:$G$54,5,0),0)</f>
        <v>0</v>
      </c>
      <c r="R117" s="109">
        <f ca="1">IF(ISNUMBER(VLOOKUP(D117,תקציב!$B$17:$G$54,3,FALSE)),VLOOKUP(D117,תקציב!$B$17:$G$54,3,FALSE),1)</f>
        <v>1</v>
      </c>
      <c r="S117" s="109">
        <f t="shared" ca="1" si="2"/>
        <v>0</v>
      </c>
      <c r="T117" s="111">
        <f t="shared" ca="1" si="3"/>
        <v>0</v>
      </c>
      <c r="U117" s="114">
        <f ca="1">IFERROR(VLOOKUP(D117,תקציב!$B$17:$H$54,7,FALSE),0)-T117</f>
        <v>0</v>
      </c>
      <c r="V117" s="59"/>
      <c r="W117" s="59"/>
      <c r="X117" s="59"/>
      <c r="Y117" s="59"/>
      <c r="Z117" s="59"/>
    </row>
    <row r="118" spans="1:26" ht="14.25" customHeight="1" x14ac:dyDescent="0.2">
      <c r="A118" s="59"/>
      <c r="B118" s="59"/>
      <c r="C118" s="59" t="str">
        <f t="shared" si="0"/>
        <v>ימים</v>
      </c>
      <c r="D118" s="137" t="str">
        <f>'מק"ט'!$C$8&amp;VLOOKUP(H118,'מק"ט'!$D$2:$E$9,2,FALSE)&amp;VLOOKUP(F118,'מק"ט'!$F$2:$G$11,2,FALSE)&amp;RIGHT(VLOOKUP(G118,'מק"ט'!H:I,2,FALSE),2)</f>
        <v>71120610</v>
      </c>
      <c r="E118" s="166" t="str">
        <f>RIGHT(VLOOKUP(G118,'מק"ט'!H:I,2,FALSE),2)</f>
        <v>10</v>
      </c>
      <c r="F118" s="139" t="s">
        <v>126</v>
      </c>
      <c r="G118" s="197" t="s">
        <v>126</v>
      </c>
      <c r="H118" s="140" t="s">
        <v>31</v>
      </c>
      <c r="I118" s="227"/>
      <c r="J118" s="227"/>
      <c r="K118" s="189"/>
      <c r="L118" s="142"/>
      <c r="M118" s="107">
        <f t="shared" si="1"/>
        <v>115</v>
      </c>
      <c r="N118" s="59"/>
      <c r="O118" s="59"/>
      <c r="P118" s="108">
        <f ca="1">IFERROR(VLOOKUP(D118,תקציב!$B$17:$G$54,6,0),0)</f>
        <v>0</v>
      </c>
      <c r="Q118" s="109">
        <f ca="1">IFERROR(VLOOKUP(D118,תקציב!$B$17:$G$54,5,0),0)</f>
        <v>0</v>
      </c>
      <c r="R118" s="109">
        <f ca="1">IF(ISNUMBER(VLOOKUP(D118,תקציב!$B$17:$G$54,3,FALSE)),VLOOKUP(D118,תקציב!$B$17:$G$54,3,FALSE),1)</f>
        <v>1</v>
      </c>
      <c r="S118" s="109">
        <f t="shared" ca="1" si="2"/>
        <v>0</v>
      </c>
      <c r="T118" s="111">
        <f t="shared" ca="1" si="3"/>
        <v>0</v>
      </c>
      <c r="U118" s="114">
        <f ca="1">IFERROR(VLOOKUP(D118,תקציב!$B$17:$H$54,7,FALSE),0)-T118</f>
        <v>0</v>
      </c>
      <c r="V118" s="59"/>
      <c r="W118" s="59"/>
      <c r="X118" s="59"/>
      <c r="Y118" s="59"/>
      <c r="Z118" s="59"/>
    </row>
    <row r="119" spans="1:26" ht="14.25" customHeight="1" x14ac:dyDescent="0.2">
      <c r="A119" s="59"/>
      <c r="B119" s="59"/>
      <c r="C119" s="59" t="str">
        <f t="shared" si="0"/>
        <v>שבועות</v>
      </c>
      <c r="D119" s="137" t="str">
        <f>'מק"ט'!$C$8&amp;VLOOKUP(H119,'מק"ט'!$D$2:$E$9,2,FALSE)&amp;VLOOKUP(F119,'מק"ט'!$F$2:$G$11,2,FALSE)&amp;RIGHT(VLOOKUP(G119,'מק"ט'!H:I,2,FALSE),2)</f>
        <v>71130610</v>
      </c>
      <c r="E119" s="166" t="str">
        <f>RIGHT(VLOOKUP(G119,'מק"ט'!H:I,2,FALSE),2)</f>
        <v>10</v>
      </c>
      <c r="F119" s="139" t="s">
        <v>126</v>
      </c>
      <c r="G119" s="197" t="s">
        <v>126</v>
      </c>
      <c r="H119" s="140" t="s">
        <v>39</v>
      </c>
      <c r="I119" s="227"/>
      <c r="J119" s="227"/>
      <c r="K119" s="189"/>
      <c r="L119" s="142"/>
      <c r="M119" s="107">
        <f t="shared" si="1"/>
        <v>115</v>
      </c>
      <c r="N119" s="59"/>
      <c r="O119" s="59"/>
      <c r="P119" s="108">
        <f ca="1">IFERROR(VLOOKUP(D119,תקציב!$B$17:$G$54,6,0),0)</f>
        <v>0</v>
      </c>
      <c r="Q119" s="109">
        <f ca="1">IFERROR(VLOOKUP(D119,תקציב!$B$17:$G$54,5,0),0)</f>
        <v>0</v>
      </c>
      <c r="R119" s="109">
        <f ca="1">IF(ISNUMBER(VLOOKUP(D119,תקציב!$B$17:$G$54,3,FALSE)),VLOOKUP(D119,תקציב!$B$17:$G$54,3,FALSE),1)</f>
        <v>1</v>
      </c>
      <c r="S119" s="109">
        <f t="shared" ca="1" si="2"/>
        <v>0</v>
      </c>
      <c r="T119" s="111">
        <f t="shared" ca="1" si="3"/>
        <v>0</v>
      </c>
      <c r="U119" s="114">
        <f ca="1">IFERROR(VLOOKUP(D119,תקציב!$B$17:$H$54,7,FALSE),0)-T119</f>
        <v>0</v>
      </c>
      <c r="V119" s="59"/>
      <c r="W119" s="59"/>
      <c r="X119" s="59"/>
      <c r="Y119" s="59"/>
      <c r="Z119" s="59"/>
    </row>
    <row r="120" spans="1:26" ht="14.25" customHeight="1" x14ac:dyDescent="0.2">
      <c r="A120" s="59"/>
      <c r="B120" s="59"/>
      <c r="C120" s="59" t="str">
        <f t="shared" si="0"/>
        <v>חודשים</v>
      </c>
      <c r="D120" s="137" t="str">
        <f>'מק"ט'!$C$8&amp;VLOOKUP(H120,'מק"ט'!$D$2:$E$9,2,FALSE)&amp;VLOOKUP(F120,'מק"ט'!$F$2:$G$11,2,FALSE)&amp;RIGHT(VLOOKUP(G120,'מק"ט'!H:I,2,FALSE),2)</f>
        <v>71140610</v>
      </c>
      <c r="E120" s="166" t="str">
        <f>RIGHT(VLOOKUP(G120,'מק"ט'!H:I,2,FALSE),2)</f>
        <v>10</v>
      </c>
      <c r="F120" s="139" t="s">
        <v>126</v>
      </c>
      <c r="G120" s="197" t="s">
        <v>126</v>
      </c>
      <c r="H120" s="140" t="s">
        <v>36</v>
      </c>
      <c r="I120" s="227"/>
      <c r="J120" s="227"/>
      <c r="K120" s="189"/>
      <c r="L120" s="142"/>
      <c r="M120" s="107">
        <f t="shared" si="1"/>
        <v>115</v>
      </c>
      <c r="N120" s="59"/>
      <c r="O120" s="59"/>
      <c r="P120" s="108">
        <f ca="1">IFERROR(VLOOKUP(D120,תקציב!$B$17:$G$54,6,0),0)</f>
        <v>0</v>
      </c>
      <c r="Q120" s="109">
        <f ca="1">IFERROR(VLOOKUP(D120,תקציב!$B$17:$G$54,5,0),0)</f>
        <v>0</v>
      </c>
      <c r="R120" s="109">
        <f ca="1">IF(ISNUMBER(VLOOKUP(D120,תקציב!$B$17:$G$54,3,FALSE)),VLOOKUP(D120,תקציב!$B$17:$G$54,3,FALSE),1)</f>
        <v>1</v>
      </c>
      <c r="S120" s="109">
        <f t="shared" ca="1" si="2"/>
        <v>0</v>
      </c>
      <c r="T120" s="111">
        <f t="shared" ca="1" si="3"/>
        <v>0</v>
      </c>
      <c r="U120" s="114">
        <f ca="1">IFERROR(VLOOKUP(D120,תקציב!$B$17:$H$54,7,FALSE),0)-T120</f>
        <v>0</v>
      </c>
      <c r="V120" s="59"/>
      <c r="W120" s="59"/>
      <c r="X120" s="59"/>
      <c r="Y120" s="59"/>
      <c r="Z120" s="59"/>
    </row>
    <row r="121" spans="1:26" ht="15.75" customHeight="1" x14ac:dyDescent="0.2">
      <c r="A121" s="59"/>
      <c r="B121" s="59"/>
      <c r="C121" s="59" t="str">
        <f t="shared" si="0"/>
        <v>עונתי גלובלי</v>
      </c>
      <c r="D121" s="137" t="str">
        <f>'מק"ט'!$C$8&amp;VLOOKUP(H121,'מק"ט'!$D$2:$E$9,2,FALSE)&amp;VLOOKUP(F121,'מק"ט'!$F$2:$G$11,2,FALSE)&amp;RIGHT(VLOOKUP(G121,'מק"ט'!H:I,2,FALSE),2)</f>
        <v>71150610</v>
      </c>
      <c r="E121" s="166" t="str">
        <f>RIGHT(VLOOKUP(G121,'מק"ט'!H:I,2,FALSE),2)</f>
        <v>10</v>
      </c>
      <c r="F121" s="139" t="s">
        <v>126</v>
      </c>
      <c r="G121" s="197" t="s">
        <v>126</v>
      </c>
      <c r="H121" s="140" t="s">
        <v>34</v>
      </c>
      <c r="I121" s="227"/>
      <c r="J121" s="227"/>
      <c r="K121" s="189"/>
      <c r="L121" s="142"/>
      <c r="M121" s="107">
        <f t="shared" si="1"/>
        <v>115</v>
      </c>
      <c r="N121" s="59"/>
      <c r="O121" s="59"/>
      <c r="P121" s="108">
        <f ca="1">IFERROR(VLOOKUP(D121,תקציב!$B$17:$G$54,6,0),0)</f>
        <v>0</v>
      </c>
      <c r="Q121" s="109">
        <f ca="1">IFERROR(VLOOKUP(D121,תקציב!$B$17:$G$54,5,0),0)</f>
        <v>0</v>
      </c>
      <c r="R121" s="109">
        <f ca="1">IF(ISNUMBER(VLOOKUP(D121,תקציב!$B$17:$G$54,3,FALSE)),VLOOKUP(D121,תקציב!$B$17:$G$54,3,FALSE),1)</f>
        <v>1</v>
      </c>
      <c r="S121" s="109">
        <f t="shared" ca="1" si="2"/>
        <v>0</v>
      </c>
      <c r="T121" s="111">
        <f t="shared" ca="1" si="3"/>
        <v>0</v>
      </c>
      <c r="U121" s="114">
        <f ca="1">IFERROR(VLOOKUP(D121,תקציב!$B$17:$H$54,7,FALSE),0)-T121</f>
        <v>0</v>
      </c>
      <c r="V121" s="59"/>
      <c r="W121" s="59"/>
      <c r="X121" s="59"/>
      <c r="Y121" s="59"/>
      <c r="Z121" s="59"/>
    </row>
    <row r="122" spans="1:26" ht="14.25" customHeight="1" x14ac:dyDescent="0.2">
      <c r="A122" s="59"/>
      <c r="B122" s="59"/>
      <c r="C122" s="59" t="str">
        <f t="shared" si="0"/>
        <v>תכניות/פרקים</v>
      </c>
      <c r="D122" s="97" t="str">
        <f>'מק"ט'!$C$8&amp;VLOOKUP(H122,'מק"ט'!$D$2:$E$9,2,FALSE)&amp;VLOOKUP(F122,'מק"ט'!$F$2:$G$11,2,FALSE)&amp;RIGHT(VLOOKUP(G122,'מק"ט'!H:I,2,FALSE),2)</f>
        <v>71110720</v>
      </c>
      <c r="E122" s="101" t="str">
        <f>RIGHT(VLOOKUP(G122,'מק"ט'!H:I,2,FALSE),2)</f>
        <v>20</v>
      </c>
      <c r="F122" s="102" t="s">
        <v>130</v>
      </c>
      <c r="G122" s="231" t="s">
        <v>358</v>
      </c>
      <c r="H122" s="104" t="s">
        <v>30</v>
      </c>
      <c r="I122" s="232"/>
      <c r="J122" s="232"/>
      <c r="K122" s="232"/>
      <c r="L122" s="233"/>
      <c r="M122" s="107">
        <f t="shared" si="1"/>
        <v>120</v>
      </c>
      <c r="N122" s="59"/>
      <c r="O122" s="59"/>
      <c r="P122" s="108">
        <f ca="1">IFERROR(VLOOKUP(D122,תקציב!$B$17:$G$54,6,0),0)</f>
        <v>0</v>
      </c>
      <c r="Q122" s="109">
        <f ca="1">IFERROR(VLOOKUP(D122,תקציב!$B$17:$G$54,5,0),0)</f>
        <v>0</v>
      </c>
      <c r="R122" s="109">
        <f ca="1">IF(ISNUMBER(VLOOKUP(D122,תקציב!$B$17:$G$54,3,FALSE)),VLOOKUP(D122,תקציב!$B$17:$G$54,3,FALSE),1)</f>
        <v>1</v>
      </c>
      <c r="S122" s="109">
        <f t="shared" ca="1" si="2"/>
        <v>0</v>
      </c>
      <c r="T122" s="111">
        <f t="shared" ca="1" si="3"/>
        <v>0</v>
      </c>
      <c r="U122" s="114">
        <f ca="1">IFERROR(VLOOKUP(D122,תקציב!$B$17:$H$54,7,FALSE),0)-T122</f>
        <v>0</v>
      </c>
      <c r="V122" s="59"/>
      <c r="W122" s="59"/>
      <c r="X122" s="59"/>
      <c r="Y122" s="59"/>
      <c r="Z122" s="59"/>
    </row>
    <row r="123" spans="1:26" ht="14.25" customHeight="1" x14ac:dyDescent="0.2">
      <c r="A123" s="59"/>
      <c r="B123" s="59"/>
      <c r="C123" s="59" t="str">
        <f t="shared" si="0"/>
        <v>ימים</v>
      </c>
      <c r="D123" s="119" t="str">
        <f>'מק"ט'!$C$8&amp;VLOOKUP(H123,'מק"ט'!$D$2:$E$9,2,FALSE)&amp;VLOOKUP(F123,'מק"ט'!$F$2:$G$11,2,FALSE)&amp;RIGHT(VLOOKUP(G123,'מק"ט'!H:I,2,FALSE),2)</f>
        <v>71120720</v>
      </c>
      <c r="E123" s="122" t="str">
        <f>RIGHT(VLOOKUP(G123,'מק"ט'!H:I,2,FALSE),2)</f>
        <v>20</v>
      </c>
      <c r="F123" s="124" t="s">
        <v>130</v>
      </c>
      <c r="G123" s="179" t="s">
        <v>358</v>
      </c>
      <c r="H123" s="127" t="s">
        <v>31</v>
      </c>
      <c r="I123" s="176"/>
      <c r="J123" s="176"/>
      <c r="K123" s="176"/>
      <c r="L123" s="177"/>
      <c r="M123" s="107">
        <f t="shared" si="1"/>
        <v>120</v>
      </c>
      <c r="N123" s="59"/>
      <c r="O123" s="59"/>
      <c r="P123" s="108">
        <f ca="1">IFERROR(VLOOKUP(D123,תקציב!$B$17:$G$54,6,0),0)</f>
        <v>0</v>
      </c>
      <c r="Q123" s="109">
        <f ca="1">IFERROR(VLOOKUP(D123,תקציב!$B$17:$G$54,5,0),0)</f>
        <v>0</v>
      </c>
      <c r="R123" s="109">
        <f ca="1">IF(ISNUMBER(VLOOKUP(D123,תקציב!$B$17:$G$54,3,FALSE)),VLOOKUP(D123,תקציב!$B$17:$G$54,3,FALSE),1)</f>
        <v>1</v>
      </c>
      <c r="S123" s="109">
        <f t="shared" ca="1" si="2"/>
        <v>0</v>
      </c>
      <c r="T123" s="111">
        <f t="shared" ca="1" si="3"/>
        <v>0</v>
      </c>
      <c r="U123" s="114">
        <f ca="1">IFERROR(VLOOKUP(D123,תקציב!$B$17:$H$54,7,FALSE),0)-T123</f>
        <v>0</v>
      </c>
      <c r="V123" s="59"/>
      <c r="W123" s="59"/>
      <c r="X123" s="59"/>
      <c r="Y123" s="59"/>
      <c r="Z123" s="59"/>
    </row>
    <row r="124" spans="1:26" ht="14.25" customHeight="1" x14ac:dyDescent="0.2">
      <c r="A124" s="59"/>
      <c r="B124" s="59"/>
      <c r="C124" s="59" t="str">
        <f t="shared" si="0"/>
        <v>שבועות</v>
      </c>
      <c r="D124" s="119" t="str">
        <f>'מק"ט'!$C$8&amp;VLOOKUP(H124,'מק"ט'!$D$2:$E$9,2,FALSE)&amp;VLOOKUP(F124,'מק"ט'!$F$2:$G$11,2,FALSE)&amp;RIGHT(VLOOKUP(G124,'מק"ט'!H:I,2,FALSE),2)</f>
        <v>71130720</v>
      </c>
      <c r="E124" s="122" t="str">
        <f>RIGHT(VLOOKUP(G124,'מק"ט'!H:I,2,FALSE),2)</f>
        <v>20</v>
      </c>
      <c r="F124" s="124" t="s">
        <v>130</v>
      </c>
      <c r="G124" s="179" t="s">
        <v>358</v>
      </c>
      <c r="H124" s="127" t="s">
        <v>39</v>
      </c>
      <c r="I124" s="176"/>
      <c r="J124" s="176"/>
      <c r="K124" s="176"/>
      <c r="L124" s="177"/>
      <c r="M124" s="107">
        <f t="shared" si="1"/>
        <v>120</v>
      </c>
      <c r="N124" s="59"/>
      <c r="O124" s="59"/>
      <c r="P124" s="108">
        <f ca="1">IFERROR(VLOOKUP(D124,תקציב!$B$17:$G$54,6,0),0)</f>
        <v>0</v>
      </c>
      <c r="Q124" s="109">
        <f ca="1">IFERROR(VLOOKUP(D124,תקציב!$B$17:$G$54,5,0),0)</f>
        <v>0</v>
      </c>
      <c r="R124" s="109">
        <f ca="1">IF(ISNUMBER(VLOOKUP(D124,תקציב!$B$17:$G$54,3,FALSE)),VLOOKUP(D124,תקציב!$B$17:$G$54,3,FALSE),1)</f>
        <v>1</v>
      </c>
      <c r="S124" s="109">
        <f t="shared" ca="1" si="2"/>
        <v>0</v>
      </c>
      <c r="T124" s="111">
        <f t="shared" ca="1" si="3"/>
        <v>0</v>
      </c>
      <c r="U124" s="114">
        <f ca="1">IFERROR(VLOOKUP(D124,תקציב!$B$17:$H$54,7,FALSE),0)-T124</f>
        <v>0</v>
      </c>
      <c r="V124" s="59"/>
      <c r="W124" s="59"/>
      <c r="X124" s="59"/>
      <c r="Y124" s="59"/>
      <c r="Z124" s="59"/>
    </row>
    <row r="125" spans="1:26" ht="14.25" customHeight="1" x14ac:dyDescent="0.2">
      <c r="A125" s="59"/>
      <c r="B125" s="59"/>
      <c r="C125" s="59" t="str">
        <f t="shared" si="0"/>
        <v>חודשים</v>
      </c>
      <c r="D125" s="119" t="str">
        <f>'מק"ט'!$C$8&amp;VLOOKUP(H125,'מק"ט'!$D$2:$E$9,2,FALSE)&amp;VLOOKUP(F125,'מק"ט'!$F$2:$G$11,2,FALSE)&amp;RIGHT(VLOOKUP(G125,'מק"ט'!H:I,2,FALSE),2)</f>
        <v>71140720</v>
      </c>
      <c r="E125" s="122" t="str">
        <f>RIGHT(VLOOKUP(G125,'מק"ט'!H:I,2,FALSE),2)</f>
        <v>20</v>
      </c>
      <c r="F125" s="124" t="s">
        <v>130</v>
      </c>
      <c r="G125" s="179" t="s">
        <v>358</v>
      </c>
      <c r="H125" s="127" t="s">
        <v>36</v>
      </c>
      <c r="I125" s="234"/>
      <c r="J125" s="234"/>
      <c r="K125" s="234"/>
      <c r="L125" s="177"/>
      <c r="M125" s="107">
        <f t="shared" si="1"/>
        <v>120</v>
      </c>
      <c r="N125" s="59"/>
      <c r="O125" s="59"/>
      <c r="P125" s="108">
        <f ca="1">IFERROR(VLOOKUP(D125,תקציב!$B$17:$G$54,6,0),0)</f>
        <v>0</v>
      </c>
      <c r="Q125" s="109">
        <f ca="1">IFERROR(VLOOKUP(D125,תקציב!$B$17:$G$54,5,0),0)</f>
        <v>0</v>
      </c>
      <c r="R125" s="109">
        <f ca="1">IF(ISNUMBER(VLOOKUP(D125,תקציב!$B$17:$G$54,3,FALSE)),VLOOKUP(D125,תקציב!$B$17:$G$54,3,FALSE),1)</f>
        <v>1</v>
      </c>
      <c r="S125" s="109">
        <f t="shared" ca="1" si="2"/>
        <v>0</v>
      </c>
      <c r="T125" s="111">
        <f t="shared" ca="1" si="3"/>
        <v>0</v>
      </c>
      <c r="U125" s="114">
        <f ca="1">IFERROR(VLOOKUP(D125,תקציב!$B$17:$H$54,7,FALSE),0)-T125</f>
        <v>0</v>
      </c>
      <c r="V125" s="59"/>
      <c r="W125" s="59"/>
      <c r="X125" s="59"/>
      <c r="Y125" s="59"/>
      <c r="Z125" s="59"/>
    </row>
    <row r="126" spans="1:26" ht="14.25" customHeight="1" x14ac:dyDescent="0.2">
      <c r="A126" s="59"/>
      <c r="B126" s="59"/>
      <c r="C126" s="59" t="str">
        <f t="shared" si="0"/>
        <v>עונתי גלובלי</v>
      </c>
      <c r="D126" s="119" t="str">
        <f>'מק"ט'!$C$8&amp;VLOOKUP(H126,'מק"ט'!$D$2:$E$9,2,FALSE)&amp;VLOOKUP(F126,'מק"ט'!$F$2:$G$11,2,FALSE)&amp;RIGHT(VLOOKUP(G126,'מק"ט'!H:I,2,FALSE),2)</f>
        <v>71150720</v>
      </c>
      <c r="E126" s="122" t="str">
        <f>RIGHT(VLOOKUP(G126,'מק"ט'!H:I,2,FALSE),2)</f>
        <v>20</v>
      </c>
      <c r="F126" s="124" t="s">
        <v>130</v>
      </c>
      <c r="G126" s="179" t="s">
        <v>358</v>
      </c>
      <c r="H126" s="127" t="s">
        <v>34</v>
      </c>
      <c r="I126" s="234"/>
      <c r="J126" s="234"/>
      <c r="K126" s="234"/>
      <c r="L126" s="177"/>
      <c r="M126" s="107">
        <f t="shared" si="1"/>
        <v>120</v>
      </c>
      <c r="N126" s="59"/>
      <c r="O126" s="59"/>
      <c r="P126" s="108">
        <f ca="1">IFERROR(VLOOKUP(D126,תקציב!$B$17:$G$54,6,0),0)</f>
        <v>0</v>
      </c>
      <c r="Q126" s="109">
        <f ca="1">IFERROR(VLOOKUP(D126,תקציב!$B$17:$G$54,5,0),0)</f>
        <v>0</v>
      </c>
      <c r="R126" s="109">
        <f ca="1">IF(ISNUMBER(VLOOKUP(D126,תקציב!$B$17:$G$54,3,FALSE)),VLOOKUP(D126,תקציב!$B$17:$G$54,3,FALSE),1)</f>
        <v>1</v>
      </c>
      <c r="S126" s="109">
        <f t="shared" ca="1" si="2"/>
        <v>0</v>
      </c>
      <c r="T126" s="111">
        <f t="shared" ca="1" si="3"/>
        <v>0</v>
      </c>
      <c r="U126" s="114">
        <f ca="1">IFERROR(VLOOKUP(D126,תקציב!$B$17:$H$54,7,FALSE),0)-T126</f>
        <v>0</v>
      </c>
      <c r="V126" s="59"/>
      <c r="W126" s="59"/>
      <c r="X126" s="59"/>
      <c r="Y126" s="59"/>
      <c r="Z126" s="59"/>
    </row>
    <row r="127" spans="1:26" ht="14.25" customHeight="1" x14ac:dyDescent="0.2">
      <c r="A127" s="59"/>
      <c r="B127" s="59"/>
      <c r="C127" s="59" t="str">
        <f t="shared" si="0"/>
        <v>תכניות/פרקים</v>
      </c>
      <c r="D127" s="137" t="str">
        <f>'מק"ט'!$C$8&amp;VLOOKUP(H127,'מק"ט'!$D$2:$E$9,2,FALSE)&amp;VLOOKUP(F127,'מק"ט'!$F$2:$G$11,2,FALSE)&amp;RIGHT(VLOOKUP(G127,'מק"ט'!H:I,2,FALSE),2)</f>
        <v>71110721</v>
      </c>
      <c r="E127" s="166" t="str">
        <f>RIGHT(VLOOKUP(G127,'מק"ט'!H:I,2,FALSE),2)</f>
        <v>21</v>
      </c>
      <c r="F127" s="139" t="s">
        <v>130</v>
      </c>
      <c r="G127" s="230" t="s">
        <v>360</v>
      </c>
      <c r="H127" s="140" t="s">
        <v>30</v>
      </c>
      <c r="I127" s="227"/>
      <c r="J127" s="189"/>
      <c r="K127" s="189"/>
      <c r="L127" s="142"/>
      <c r="M127" s="107">
        <f t="shared" si="1"/>
        <v>125</v>
      </c>
      <c r="N127" s="59"/>
      <c r="O127" s="59"/>
      <c r="P127" s="108">
        <f ca="1">IFERROR(VLOOKUP(D127,תקציב!$B$17:$G$54,6,0),0)</f>
        <v>0</v>
      </c>
      <c r="Q127" s="109">
        <f ca="1">IFERROR(VLOOKUP(D127,תקציב!$B$17:$G$54,5,0),0)</f>
        <v>0</v>
      </c>
      <c r="R127" s="109">
        <f ca="1">IF(ISNUMBER(VLOOKUP(D127,תקציב!$B$17:$G$54,3,FALSE)),VLOOKUP(D127,תקציב!$B$17:$G$54,3,FALSE),1)</f>
        <v>1</v>
      </c>
      <c r="S127" s="109">
        <f t="shared" ca="1" si="2"/>
        <v>0</v>
      </c>
      <c r="T127" s="111">
        <f t="shared" ca="1" si="3"/>
        <v>0</v>
      </c>
      <c r="U127" s="114">
        <f ca="1">IFERROR(VLOOKUP(D127,תקציב!$B$17:$H$54,7,FALSE),0)-T127</f>
        <v>0</v>
      </c>
      <c r="V127" s="59"/>
      <c r="W127" s="59"/>
      <c r="X127" s="59"/>
      <c r="Y127" s="59"/>
      <c r="Z127" s="59"/>
    </row>
    <row r="128" spans="1:26" ht="14.25" customHeight="1" x14ac:dyDescent="0.2">
      <c r="A128" s="59"/>
      <c r="B128" s="59"/>
      <c r="C128" s="59" t="str">
        <f t="shared" si="0"/>
        <v>ימים</v>
      </c>
      <c r="D128" s="137" t="str">
        <f>'מק"ט'!$C$8&amp;VLOOKUP(H128,'מק"ט'!$D$2:$E$9,2,FALSE)&amp;VLOOKUP(F128,'מק"ט'!$F$2:$G$11,2,FALSE)&amp;RIGHT(VLOOKUP(G128,'מק"ט'!H:I,2,FALSE),2)</f>
        <v>71120721</v>
      </c>
      <c r="E128" s="166" t="str">
        <f>RIGHT(VLOOKUP(G128,'מק"ט'!H:I,2,FALSE),2)</f>
        <v>21</v>
      </c>
      <c r="F128" s="139" t="s">
        <v>130</v>
      </c>
      <c r="G128" s="230" t="s">
        <v>360</v>
      </c>
      <c r="H128" s="140" t="s">
        <v>31</v>
      </c>
      <c r="I128" s="227"/>
      <c r="J128" s="189"/>
      <c r="K128" s="189"/>
      <c r="L128" s="142"/>
      <c r="M128" s="107">
        <f t="shared" si="1"/>
        <v>125</v>
      </c>
      <c r="N128" s="59"/>
      <c r="O128" s="59"/>
      <c r="P128" s="108">
        <f ca="1">IFERROR(VLOOKUP(D128,תקציב!$B$17:$G$54,6,0),0)</f>
        <v>0</v>
      </c>
      <c r="Q128" s="109">
        <f ca="1">IFERROR(VLOOKUP(D128,תקציב!$B$17:$G$54,5,0),0)</f>
        <v>0</v>
      </c>
      <c r="R128" s="109">
        <f ca="1">IF(ISNUMBER(VLOOKUP(D128,תקציב!$B$17:$G$54,3,FALSE)),VLOOKUP(D128,תקציב!$B$17:$G$54,3,FALSE),1)</f>
        <v>1</v>
      </c>
      <c r="S128" s="109">
        <f t="shared" ca="1" si="2"/>
        <v>0</v>
      </c>
      <c r="T128" s="111">
        <f t="shared" ca="1" si="3"/>
        <v>0</v>
      </c>
      <c r="U128" s="114">
        <f ca="1">IFERROR(VLOOKUP(D128,תקציב!$B$17:$H$54,7,FALSE),0)-T128</f>
        <v>0</v>
      </c>
      <c r="V128" s="59"/>
      <c r="W128" s="59"/>
      <c r="X128" s="59"/>
      <c r="Y128" s="59"/>
      <c r="Z128" s="59"/>
    </row>
    <row r="129" spans="1:26" ht="14.25" customHeight="1" x14ac:dyDescent="0.2">
      <c r="A129" s="59"/>
      <c r="B129" s="59"/>
      <c r="C129" s="59" t="str">
        <f t="shared" si="0"/>
        <v>שבועות</v>
      </c>
      <c r="D129" s="137" t="str">
        <f>'מק"ט'!$C$8&amp;VLOOKUP(H129,'מק"ט'!$D$2:$E$9,2,FALSE)&amp;VLOOKUP(F129,'מק"ט'!$F$2:$G$11,2,FALSE)&amp;RIGHT(VLOOKUP(G129,'מק"ט'!H:I,2,FALSE),2)</f>
        <v>71130721</v>
      </c>
      <c r="E129" s="166" t="str">
        <f>RIGHT(VLOOKUP(G129,'מק"ט'!H:I,2,FALSE),2)</f>
        <v>21</v>
      </c>
      <c r="F129" s="139" t="s">
        <v>130</v>
      </c>
      <c r="G129" s="230" t="s">
        <v>360</v>
      </c>
      <c r="H129" s="140" t="s">
        <v>39</v>
      </c>
      <c r="I129" s="227"/>
      <c r="J129" s="189"/>
      <c r="K129" s="189"/>
      <c r="L129" s="142"/>
      <c r="M129" s="107">
        <f t="shared" si="1"/>
        <v>125</v>
      </c>
      <c r="N129" s="59"/>
      <c r="O129" s="59"/>
      <c r="P129" s="108">
        <f ca="1">IFERROR(VLOOKUP(D129,תקציב!$B$17:$G$54,6,0),0)</f>
        <v>0</v>
      </c>
      <c r="Q129" s="109">
        <f ca="1">IFERROR(VLOOKUP(D129,תקציב!$B$17:$G$54,5,0),0)</f>
        <v>0</v>
      </c>
      <c r="R129" s="109">
        <f ca="1">IF(ISNUMBER(VLOOKUP(D129,תקציב!$B$17:$G$54,3,FALSE)),VLOOKUP(D129,תקציב!$B$17:$G$54,3,FALSE),1)</f>
        <v>1</v>
      </c>
      <c r="S129" s="109">
        <f t="shared" ca="1" si="2"/>
        <v>0</v>
      </c>
      <c r="T129" s="111">
        <f t="shared" ca="1" si="3"/>
        <v>0</v>
      </c>
      <c r="U129" s="114">
        <f ca="1">IFERROR(VLOOKUP(D129,תקציב!$B$17:$H$54,7,FALSE),0)-T129</f>
        <v>0</v>
      </c>
      <c r="V129" s="59"/>
      <c r="W129" s="59"/>
      <c r="X129" s="59"/>
      <c r="Y129" s="59"/>
      <c r="Z129" s="59"/>
    </row>
    <row r="130" spans="1:26" ht="14.25" customHeight="1" x14ac:dyDescent="0.2">
      <c r="A130" s="59"/>
      <c r="B130" s="59"/>
      <c r="C130" s="59" t="str">
        <f t="shared" si="0"/>
        <v>חודשים</v>
      </c>
      <c r="D130" s="137" t="str">
        <f>'מק"ט'!$C$8&amp;VLOOKUP(H130,'מק"ט'!$D$2:$E$9,2,FALSE)&amp;VLOOKUP(F130,'מק"ט'!$F$2:$G$11,2,FALSE)&amp;RIGHT(VLOOKUP(G130,'מק"ט'!H:I,2,FALSE),2)</f>
        <v>71140721</v>
      </c>
      <c r="E130" s="166" t="str">
        <f>RIGHT(VLOOKUP(G130,'מק"ט'!H:I,2,FALSE),2)</f>
        <v>21</v>
      </c>
      <c r="F130" s="139" t="s">
        <v>130</v>
      </c>
      <c r="G130" s="230" t="s">
        <v>360</v>
      </c>
      <c r="H130" s="140" t="s">
        <v>36</v>
      </c>
      <c r="I130" s="227"/>
      <c r="J130" s="189"/>
      <c r="K130" s="189"/>
      <c r="L130" s="142"/>
      <c r="M130" s="107">
        <f t="shared" si="1"/>
        <v>125</v>
      </c>
      <c r="N130" s="59"/>
      <c r="O130" s="59"/>
      <c r="P130" s="108">
        <f ca="1">IFERROR(VLOOKUP(D130,תקציב!$B$17:$G$54,6,0),0)</f>
        <v>0</v>
      </c>
      <c r="Q130" s="109">
        <f ca="1">IFERROR(VLOOKUP(D130,תקציב!$B$17:$G$54,5,0),0)</f>
        <v>0</v>
      </c>
      <c r="R130" s="109">
        <f ca="1">IF(ISNUMBER(VLOOKUP(D130,תקציב!$B$17:$G$54,3,FALSE)),VLOOKUP(D130,תקציב!$B$17:$G$54,3,FALSE),1)</f>
        <v>1</v>
      </c>
      <c r="S130" s="109">
        <f t="shared" ca="1" si="2"/>
        <v>0</v>
      </c>
      <c r="T130" s="111">
        <f t="shared" ca="1" si="3"/>
        <v>0</v>
      </c>
      <c r="U130" s="114">
        <f ca="1">IFERROR(VLOOKUP(D130,תקציב!$B$17:$H$54,7,FALSE),0)-T130</f>
        <v>0</v>
      </c>
      <c r="V130" s="59"/>
      <c r="W130" s="59"/>
      <c r="X130" s="59"/>
      <c r="Y130" s="59"/>
      <c r="Z130" s="59"/>
    </row>
    <row r="131" spans="1:26" ht="15.75" customHeight="1" x14ac:dyDescent="0.2">
      <c r="A131" s="59"/>
      <c r="B131" s="59"/>
      <c r="C131" s="59" t="str">
        <f t="shared" si="0"/>
        <v>עונתי גלובלי</v>
      </c>
      <c r="D131" s="168" t="str">
        <f>'מק"ט'!$C$8&amp;VLOOKUP(H131,'מק"ט'!$D$2:$E$9,2,FALSE)&amp;VLOOKUP(F131,'מק"ט'!$F$2:$G$11,2,FALSE)&amp;RIGHT(VLOOKUP(G131,'מק"ט'!H:I,2,FALSE),2)</f>
        <v>71150721</v>
      </c>
      <c r="E131" s="169" t="str">
        <f>RIGHT(VLOOKUP(G131,'מק"ט'!H:I,2,FALSE),2)</f>
        <v>21</v>
      </c>
      <c r="F131" s="170" t="s">
        <v>130</v>
      </c>
      <c r="G131" s="230" t="s">
        <v>360</v>
      </c>
      <c r="H131" s="140" t="s">
        <v>34</v>
      </c>
      <c r="I131" s="229"/>
      <c r="J131" s="225"/>
      <c r="K131" s="225"/>
      <c r="L131" s="174"/>
      <c r="M131" s="107">
        <f t="shared" si="1"/>
        <v>125</v>
      </c>
      <c r="N131" s="59"/>
      <c r="O131" s="59"/>
      <c r="P131" s="108">
        <f ca="1">IFERROR(VLOOKUP(D131,תקציב!$B$17:$G$54,6,0),0)</f>
        <v>0</v>
      </c>
      <c r="Q131" s="109">
        <f ca="1">IFERROR(VLOOKUP(D131,תקציב!$B$17:$G$54,5,0),0)</f>
        <v>0</v>
      </c>
      <c r="R131" s="109">
        <f ca="1">IF(ISNUMBER(VLOOKUP(D131,תקציב!$B$17:$G$54,3,FALSE)),VLOOKUP(D131,תקציב!$B$17:$G$54,3,FALSE),1)</f>
        <v>1</v>
      </c>
      <c r="S131" s="109">
        <f t="shared" ca="1" si="2"/>
        <v>0</v>
      </c>
      <c r="T131" s="111">
        <f t="shared" ca="1" si="3"/>
        <v>0</v>
      </c>
      <c r="U131" s="114">
        <f ca="1">IFERROR(VLOOKUP(D131,תקציב!$B$17:$H$54,7,FALSE),0)-T131</f>
        <v>0</v>
      </c>
      <c r="V131" s="59"/>
      <c r="W131" s="59"/>
      <c r="X131" s="59"/>
      <c r="Y131" s="59"/>
      <c r="Z131" s="59"/>
    </row>
    <row r="132" spans="1:26" ht="14.25" customHeight="1" x14ac:dyDescent="0.2">
      <c r="A132" s="59"/>
      <c r="B132" s="59"/>
      <c r="C132" s="59" t="str">
        <f t="shared" si="0"/>
        <v>תכניות/פרקים</v>
      </c>
      <c r="D132" s="97" t="str">
        <f>'מק"ט'!$C$8&amp;VLOOKUP(H132,'מק"ט'!$D$2:$E$9,2,FALSE)&amp;VLOOKUP(F132,'מק"ט'!$F$2:$G$11,2,FALSE)&amp;RIGHT(VLOOKUP(G132,'מק"ט'!H:I,2,FALSE),2)</f>
        <v>71110806</v>
      </c>
      <c r="E132" s="235" t="str">
        <f>RIGHT(VLOOKUP(G132,'מק"ט'!H:I,2,FALSE),2)</f>
        <v>06</v>
      </c>
      <c r="F132" s="102" t="s">
        <v>84</v>
      </c>
      <c r="G132" s="236" t="s">
        <v>374</v>
      </c>
      <c r="H132" s="104" t="s">
        <v>30</v>
      </c>
      <c r="I132" s="237"/>
      <c r="J132" s="232"/>
      <c r="K132" s="232"/>
      <c r="L132" s="106"/>
      <c r="M132" s="107">
        <f t="shared" si="1"/>
        <v>130</v>
      </c>
      <c r="N132" s="59"/>
      <c r="O132" s="59"/>
      <c r="P132" s="108">
        <f ca="1">IFERROR(VLOOKUP(D132,תקציב!$B$17:$G$54,6,0),0)</f>
        <v>0</v>
      </c>
      <c r="Q132" s="109">
        <f ca="1">IFERROR(VLOOKUP(D132,תקציב!$B$17:$G$54,5,0),0)</f>
        <v>0</v>
      </c>
      <c r="R132" s="109">
        <f ca="1">IF(ISNUMBER(VLOOKUP(D132,תקציב!$B$17:$G$54,3,FALSE)),VLOOKUP(D132,תקציב!$B$17:$G$54,3,FALSE),1)</f>
        <v>1</v>
      </c>
      <c r="S132" s="109">
        <f t="shared" ca="1" si="2"/>
        <v>0</v>
      </c>
      <c r="T132" s="111">
        <f t="shared" ca="1" si="3"/>
        <v>0</v>
      </c>
      <c r="U132" s="114">
        <f ca="1">IFERROR(VLOOKUP(D132,תקציב!$B$17:$H$54,7,FALSE),0)-T132</f>
        <v>0</v>
      </c>
      <c r="V132" s="59"/>
      <c r="W132" s="59"/>
      <c r="X132" s="59"/>
      <c r="Y132" s="59"/>
      <c r="Z132" s="59"/>
    </row>
    <row r="133" spans="1:26" ht="14.25" customHeight="1" x14ac:dyDescent="0.2">
      <c r="A133" s="59"/>
      <c r="B133" s="59"/>
      <c r="C133" s="59" t="str">
        <f t="shared" si="0"/>
        <v>ימים</v>
      </c>
      <c r="D133" s="119" t="str">
        <f>'מק"ט'!$C$8&amp;VLOOKUP(H133,'מק"ט'!$D$2:$E$9,2,FALSE)&amp;VLOOKUP(F133,'מק"ט'!$F$2:$G$11,2,FALSE)&amp;RIGHT(VLOOKUP(G133,'מק"ט'!H:I,2,FALSE),2)</f>
        <v>71120806</v>
      </c>
      <c r="E133" s="164" t="str">
        <f>RIGHT(VLOOKUP(G133,'מק"ט'!H:I,2,FALSE),2)</f>
        <v>06</v>
      </c>
      <c r="F133" s="124" t="s">
        <v>84</v>
      </c>
      <c r="G133" s="78" t="s">
        <v>374</v>
      </c>
      <c r="H133" s="127" t="s">
        <v>31</v>
      </c>
      <c r="I133" s="107"/>
      <c r="J133" s="176"/>
      <c r="K133" s="176"/>
      <c r="L133" s="130"/>
      <c r="M133" s="107">
        <f t="shared" si="1"/>
        <v>130</v>
      </c>
      <c r="N133" s="59"/>
      <c r="O133" s="59"/>
      <c r="P133" s="108">
        <f ca="1">IFERROR(VLOOKUP(D133,תקציב!$B$17:$G$54,6,0),0)</f>
        <v>0</v>
      </c>
      <c r="Q133" s="109">
        <f ca="1">IFERROR(VLOOKUP(D133,תקציב!$B$17:$G$54,5,0),0)</f>
        <v>0</v>
      </c>
      <c r="R133" s="109">
        <f ca="1">IF(ISNUMBER(VLOOKUP(D133,תקציב!$B$17:$G$54,3,FALSE)),VLOOKUP(D133,תקציב!$B$17:$G$54,3,FALSE),1)</f>
        <v>1</v>
      </c>
      <c r="S133" s="109">
        <f t="shared" ca="1" si="2"/>
        <v>0</v>
      </c>
      <c r="T133" s="111">
        <f t="shared" ca="1" si="3"/>
        <v>0</v>
      </c>
      <c r="U133" s="114">
        <f ca="1">IFERROR(VLOOKUP(D133,תקציב!$B$17:$H$54,7,FALSE),0)-T133</f>
        <v>0</v>
      </c>
      <c r="V133" s="59"/>
      <c r="W133" s="59"/>
      <c r="X133" s="59"/>
      <c r="Y133" s="59"/>
      <c r="Z133" s="59"/>
    </row>
    <row r="134" spans="1:26" ht="14.25" customHeight="1" x14ac:dyDescent="0.2">
      <c r="A134" s="59"/>
      <c r="B134" s="59"/>
      <c r="C134" s="59" t="str">
        <f t="shared" si="0"/>
        <v>שבועות</v>
      </c>
      <c r="D134" s="119" t="str">
        <f>'מק"ט'!$C$8&amp;VLOOKUP(H134,'מק"ט'!$D$2:$E$9,2,FALSE)&amp;VLOOKUP(F134,'מק"ט'!$F$2:$G$11,2,FALSE)&amp;RIGHT(VLOOKUP(G134,'מק"ט'!H:I,2,FALSE),2)</f>
        <v>71130806</v>
      </c>
      <c r="E134" s="164" t="str">
        <f>RIGHT(VLOOKUP(G134,'מק"ט'!H:I,2,FALSE),2)</f>
        <v>06</v>
      </c>
      <c r="F134" s="124" t="s">
        <v>84</v>
      </c>
      <c r="G134" s="78" t="s">
        <v>374</v>
      </c>
      <c r="H134" s="127" t="s">
        <v>39</v>
      </c>
      <c r="I134" s="107"/>
      <c r="J134" s="176"/>
      <c r="K134" s="176"/>
      <c r="L134" s="130"/>
      <c r="M134" s="107">
        <f t="shared" si="1"/>
        <v>130</v>
      </c>
      <c r="N134" s="59"/>
      <c r="O134" s="59"/>
      <c r="P134" s="108">
        <f ca="1">IFERROR(VLOOKUP(D134,תקציב!$B$17:$G$54,6,0),0)</f>
        <v>0</v>
      </c>
      <c r="Q134" s="109">
        <f ca="1">IFERROR(VLOOKUP(D134,תקציב!$B$17:$G$54,5,0),0)</f>
        <v>0</v>
      </c>
      <c r="R134" s="109">
        <f ca="1">IF(ISNUMBER(VLOOKUP(D134,תקציב!$B$17:$G$54,3,FALSE)),VLOOKUP(D134,תקציב!$B$17:$G$54,3,FALSE),1)</f>
        <v>1</v>
      </c>
      <c r="S134" s="109">
        <f t="shared" ca="1" si="2"/>
        <v>0</v>
      </c>
      <c r="T134" s="111">
        <f t="shared" ca="1" si="3"/>
        <v>0</v>
      </c>
      <c r="U134" s="114">
        <f ca="1">IFERROR(VLOOKUP(D134,תקציב!$B$17:$H$54,7,FALSE),0)-T134</f>
        <v>0</v>
      </c>
      <c r="V134" s="59"/>
      <c r="W134" s="59"/>
      <c r="X134" s="59"/>
      <c r="Y134" s="59"/>
      <c r="Z134" s="59"/>
    </row>
    <row r="135" spans="1:26" ht="14.25" customHeight="1" x14ac:dyDescent="0.2">
      <c r="A135" s="59"/>
      <c r="B135" s="59"/>
      <c r="C135" s="59" t="str">
        <f t="shared" si="0"/>
        <v>חודשים</v>
      </c>
      <c r="D135" s="119" t="str">
        <f>'מק"ט'!$C$8&amp;VLOOKUP(H135,'מק"ט'!$D$2:$E$9,2,FALSE)&amp;VLOOKUP(F135,'מק"ט'!$F$2:$G$11,2,FALSE)&amp;RIGHT(VLOOKUP(G135,'מק"ט'!H:I,2,FALSE),2)</f>
        <v>71140806</v>
      </c>
      <c r="E135" s="164" t="str">
        <f>RIGHT(VLOOKUP(G135,'מק"ט'!H:I,2,FALSE),2)</f>
        <v>06</v>
      </c>
      <c r="F135" s="124" t="s">
        <v>84</v>
      </c>
      <c r="G135" s="78" t="s">
        <v>374</v>
      </c>
      <c r="H135" s="127" t="s">
        <v>36</v>
      </c>
      <c r="I135" s="107"/>
      <c r="J135" s="176"/>
      <c r="K135" s="176"/>
      <c r="L135" s="130"/>
      <c r="M135" s="107">
        <f t="shared" si="1"/>
        <v>130</v>
      </c>
      <c r="N135" s="59"/>
      <c r="O135" s="59"/>
      <c r="P135" s="108">
        <f ca="1">IFERROR(VLOOKUP(D135,תקציב!$B$17:$G$54,6,0),0)</f>
        <v>0</v>
      </c>
      <c r="Q135" s="109">
        <f ca="1">IFERROR(VLOOKUP(D135,תקציב!$B$17:$G$54,5,0),0)</f>
        <v>0</v>
      </c>
      <c r="R135" s="109">
        <f ca="1">IF(ISNUMBER(VLOOKUP(D135,תקציב!$B$17:$G$54,3,FALSE)),VLOOKUP(D135,תקציב!$B$17:$G$54,3,FALSE),1)</f>
        <v>1</v>
      </c>
      <c r="S135" s="109">
        <f t="shared" ca="1" si="2"/>
        <v>0</v>
      </c>
      <c r="T135" s="111">
        <f t="shared" ca="1" si="3"/>
        <v>0</v>
      </c>
      <c r="U135" s="114">
        <f ca="1">IFERROR(VLOOKUP(D135,תקציב!$B$17:$H$54,7,FALSE),0)-T135</f>
        <v>0</v>
      </c>
      <c r="V135" s="59"/>
      <c r="W135" s="59"/>
      <c r="X135" s="59"/>
      <c r="Y135" s="59"/>
      <c r="Z135" s="59"/>
    </row>
    <row r="136" spans="1:26" ht="14.25" customHeight="1" x14ac:dyDescent="0.2">
      <c r="A136" s="59"/>
      <c r="B136" s="59"/>
      <c r="C136" s="59" t="str">
        <f t="shared" si="0"/>
        <v>עונתי גלובלי</v>
      </c>
      <c r="D136" s="119" t="str">
        <f>'מק"ט'!$C$8&amp;VLOOKUP(H136,'מק"ט'!$D$2:$E$9,2,FALSE)&amp;VLOOKUP(F136,'מק"ט'!$F$2:$G$11,2,FALSE)&amp;RIGHT(VLOOKUP(G136,'מק"ט'!H:I,2,FALSE),2)</f>
        <v>71150806</v>
      </c>
      <c r="E136" s="164" t="str">
        <f>RIGHT(VLOOKUP(G136,'מק"ט'!H:I,2,FALSE),2)</f>
        <v>06</v>
      </c>
      <c r="F136" s="124" t="s">
        <v>84</v>
      </c>
      <c r="G136" s="78" t="s">
        <v>374</v>
      </c>
      <c r="H136" s="127" t="s">
        <v>34</v>
      </c>
      <c r="I136" s="107"/>
      <c r="J136" s="176"/>
      <c r="K136" s="176"/>
      <c r="L136" s="130"/>
      <c r="M136" s="107">
        <f t="shared" si="1"/>
        <v>130</v>
      </c>
      <c r="N136" s="59"/>
      <c r="O136" s="59"/>
      <c r="P136" s="108">
        <f ca="1">IFERROR(VLOOKUP(D136,תקציב!$B$17:$G$54,6,0),0)</f>
        <v>0</v>
      </c>
      <c r="Q136" s="109">
        <f ca="1">IFERROR(VLOOKUP(D136,תקציב!$B$17:$G$54,5,0),0)</f>
        <v>0</v>
      </c>
      <c r="R136" s="109">
        <f ca="1">IF(ISNUMBER(VLOOKUP(D136,תקציב!$B$17:$G$54,3,FALSE)),VLOOKUP(D136,תקציב!$B$17:$G$54,3,FALSE),1)</f>
        <v>1</v>
      </c>
      <c r="S136" s="109">
        <f t="shared" ca="1" si="2"/>
        <v>0</v>
      </c>
      <c r="T136" s="111">
        <f t="shared" ca="1" si="3"/>
        <v>0</v>
      </c>
      <c r="U136" s="114">
        <f ca="1">IFERROR(VLOOKUP(D136,תקציב!$B$17:$H$54,7,FALSE),0)-T136</f>
        <v>0</v>
      </c>
      <c r="V136" s="59"/>
      <c r="W136" s="59"/>
      <c r="X136" s="59"/>
      <c r="Y136" s="59"/>
      <c r="Z136" s="59"/>
    </row>
    <row r="137" spans="1:26" ht="14.25" customHeight="1" x14ac:dyDescent="0.2">
      <c r="A137" s="59"/>
      <c r="B137" s="59"/>
      <c r="C137" s="59" t="str">
        <f t="shared" si="0"/>
        <v>תכניות/פרקים</v>
      </c>
      <c r="D137" s="137" t="str">
        <f>'מק"ט'!$C$8&amp;VLOOKUP(H137,'מק"ט'!$D$2:$E$9,2,FALSE)&amp;VLOOKUP(F137,'מק"ט'!$F$2:$G$11,2,FALSE)&amp;RIGHT(VLOOKUP(G137,'מק"ט'!H:I,2,FALSE),2)</f>
        <v>71110802</v>
      </c>
      <c r="E137" s="138" t="str">
        <f>RIGHT(VLOOKUP(G137,'מק"ט'!H:I,2,FALSE),2)</f>
        <v>02</v>
      </c>
      <c r="F137" s="139" t="s">
        <v>84</v>
      </c>
      <c r="G137" s="238" t="s">
        <v>366</v>
      </c>
      <c r="H137" s="140" t="s">
        <v>30</v>
      </c>
      <c r="I137" s="227"/>
      <c r="J137" s="227"/>
      <c r="K137" s="227"/>
      <c r="L137" s="142"/>
      <c r="M137" s="107">
        <f t="shared" si="1"/>
        <v>135</v>
      </c>
      <c r="N137" s="59"/>
      <c r="O137" s="59"/>
      <c r="P137" s="108">
        <f ca="1">IFERROR(VLOOKUP(D137,תקציב!$B$17:$G$54,6,0),0)</f>
        <v>0</v>
      </c>
      <c r="Q137" s="109">
        <f ca="1">IFERROR(VLOOKUP(D137,תקציב!$B$17:$G$54,5,0),0)</f>
        <v>0</v>
      </c>
      <c r="R137" s="109">
        <f ca="1">IF(ISNUMBER(VLOOKUP(D137,תקציב!$B$17:$G$54,3,FALSE)),VLOOKUP(D137,תקציב!$B$17:$G$54,3,FALSE),1)</f>
        <v>1</v>
      </c>
      <c r="S137" s="109">
        <f t="shared" ca="1" si="2"/>
        <v>0</v>
      </c>
      <c r="T137" s="111">
        <f t="shared" ca="1" si="3"/>
        <v>0</v>
      </c>
      <c r="U137" s="114">
        <f ca="1">IFERROR(VLOOKUP(D137,תקציב!$B$17:$H$54,7,FALSE),0)-T137</f>
        <v>0</v>
      </c>
      <c r="V137" s="59"/>
      <c r="W137" s="59"/>
      <c r="X137" s="59"/>
      <c r="Y137" s="59"/>
      <c r="Z137" s="59"/>
    </row>
    <row r="138" spans="1:26" ht="14.25" customHeight="1" x14ac:dyDescent="0.2">
      <c r="A138" s="59"/>
      <c r="B138" s="59"/>
      <c r="C138" s="59" t="str">
        <f t="shared" si="0"/>
        <v>ימים</v>
      </c>
      <c r="D138" s="137" t="str">
        <f>'מק"ט'!$C$8&amp;VLOOKUP(H138,'מק"ט'!$D$2:$E$9,2,FALSE)&amp;VLOOKUP(F138,'מק"ט'!$F$2:$G$11,2,FALSE)&amp;RIGHT(VLOOKUP(G138,'מק"ט'!H:I,2,FALSE),2)</f>
        <v>71120802</v>
      </c>
      <c r="E138" s="138" t="str">
        <f>RIGHT(VLOOKUP(G138,'מק"ט'!H:I,2,FALSE),2)</f>
        <v>02</v>
      </c>
      <c r="F138" s="139" t="s">
        <v>84</v>
      </c>
      <c r="G138" s="238" t="s">
        <v>366</v>
      </c>
      <c r="H138" s="140" t="s">
        <v>31</v>
      </c>
      <c r="I138" s="227"/>
      <c r="J138" s="227"/>
      <c r="K138" s="227"/>
      <c r="L138" s="142"/>
      <c r="M138" s="107">
        <f t="shared" si="1"/>
        <v>135</v>
      </c>
      <c r="N138" s="59"/>
      <c r="O138" s="59"/>
      <c r="P138" s="108">
        <f ca="1">IFERROR(VLOOKUP(D138,תקציב!$B$17:$G$54,6,0),0)</f>
        <v>0</v>
      </c>
      <c r="Q138" s="109">
        <f ca="1">IFERROR(VLOOKUP(D138,תקציב!$B$17:$G$54,5,0),0)</f>
        <v>0</v>
      </c>
      <c r="R138" s="109">
        <f ca="1">IF(ISNUMBER(VLOOKUP(D138,תקציב!$B$17:$G$54,3,FALSE)),VLOOKUP(D138,תקציב!$B$17:$G$54,3,FALSE),1)</f>
        <v>1</v>
      </c>
      <c r="S138" s="109">
        <f t="shared" ca="1" si="2"/>
        <v>0</v>
      </c>
      <c r="T138" s="111">
        <f t="shared" ca="1" si="3"/>
        <v>0</v>
      </c>
      <c r="U138" s="114">
        <f ca="1">IFERROR(VLOOKUP(D138,תקציב!$B$17:$H$54,7,FALSE),0)-T138</f>
        <v>0</v>
      </c>
      <c r="V138" s="59"/>
      <c r="W138" s="59"/>
      <c r="X138" s="59"/>
      <c r="Y138" s="59"/>
      <c r="Z138" s="59"/>
    </row>
    <row r="139" spans="1:26" ht="14.25" customHeight="1" x14ac:dyDescent="0.2">
      <c r="A139" s="59"/>
      <c r="B139" s="59"/>
      <c r="C139" s="59" t="str">
        <f t="shared" si="0"/>
        <v>שבועות</v>
      </c>
      <c r="D139" s="137" t="str">
        <f>'מק"ט'!$C$8&amp;VLOOKUP(H139,'מק"ט'!$D$2:$E$9,2,FALSE)&amp;VLOOKUP(F139,'מק"ט'!$F$2:$G$11,2,FALSE)&amp;RIGHT(VLOOKUP(G139,'מק"ט'!H:I,2,FALSE),2)</f>
        <v>71130802</v>
      </c>
      <c r="E139" s="138" t="str">
        <f>RIGHT(VLOOKUP(G139,'מק"ט'!H:I,2,FALSE),2)</f>
        <v>02</v>
      </c>
      <c r="F139" s="139" t="s">
        <v>84</v>
      </c>
      <c r="G139" s="238" t="s">
        <v>366</v>
      </c>
      <c r="H139" s="140" t="s">
        <v>39</v>
      </c>
      <c r="I139" s="227"/>
      <c r="J139" s="227"/>
      <c r="K139" s="227"/>
      <c r="L139" s="142"/>
      <c r="M139" s="107">
        <f t="shared" si="1"/>
        <v>135</v>
      </c>
      <c r="N139" s="59"/>
      <c r="O139" s="59"/>
      <c r="P139" s="108">
        <f ca="1">IFERROR(VLOOKUP(D139,תקציב!$B$17:$G$54,6,0),0)</f>
        <v>0</v>
      </c>
      <c r="Q139" s="109">
        <f ca="1">IFERROR(VLOOKUP(D139,תקציב!$B$17:$G$54,5,0),0)</f>
        <v>0</v>
      </c>
      <c r="R139" s="109">
        <f ca="1">IF(ISNUMBER(VLOOKUP(D139,תקציב!$B$17:$G$54,3,FALSE)),VLOOKUP(D139,תקציב!$B$17:$G$54,3,FALSE),1)</f>
        <v>1</v>
      </c>
      <c r="S139" s="109">
        <f t="shared" ca="1" si="2"/>
        <v>0</v>
      </c>
      <c r="T139" s="111">
        <f t="shared" ca="1" si="3"/>
        <v>0</v>
      </c>
      <c r="U139" s="114">
        <f ca="1">IFERROR(VLOOKUP(D139,תקציב!$B$17:$H$54,7,FALSE),0)-T139</f>
        <v>0</v>
      </c>
      <c r="V139" s="59"/>
      <c r="W139" s="59"/>
      <c r="X139" s="59"/>
      <c r="Y139" s="59"/>
      <c r="Z139" s="59"/>
    </row>
    <row r="140" spans="1:26" ht="14.25" customHeight="1" x14ac:dyDescent="0.2">
      <c r="A140" s="59"/>
      <c r="B140" s="59"/>
      <c r="C140" s="59" t="str">
        <f t="shared" si="0"/>
        <v>חודשים</v>
      </c>
      <c r="D140" s="137" t="str">
        <f>'מק"ט'!$C$8&amp;VLOOKUP(H140,'מק"ט'!$D$2:$E$9,2,FALSE)&amp;VLOOKUP(F140,'מק"ט'!$F$2:$G$11,2,FALSE)&amp;RIGHT(VLOOKUP(G140,'מק"ט'!H:I,2,FALSE),2)</f>
        <v>71140802</v>
      </c>
      <c r="E140" s="138" t="str">
        <f>RIGHT(VLOOKUP(G140,'מק"ט'!H:I,2,FALSE),2)</f>
        <v>02</v>
      </c>
      <c r="F140" s="139" t="s">
        <v>84</v>
      </c>
      <c r="G140" s="238" t="s">
        <v>366</v>
      </c>
      <c r="H140" s="140" t="s">
        <v>36</v>
      </c>
      <c r="I140" s="227"/>
      <c r="J140" s="227"/>
      <c r="K140" s="227"/>
      <c r="L140" s="142"/>
      <c r="M140" s="107">
        <f t="shared" si="1"/>
        <v>135</v>
      </c>
      <c r="N140" s="59"/>
      <c r="O140" s="59"/>
      <c r="P140" s="108">
        <f ca="1">IFERROR(VLOOKUP(D140,תקציב!$B$17:$G$54,6,0),0)</f>
        <v>0</v>
      </c>
      <c r="Q140" s="109">
        <f ca="1">IFERROR(VLOOKUP(D140,תקציב!$B$17:$G$54,5,0),0)</f>
        <v>0</v>
      </c>
      <c r="R140" s="109">
        <f ca="1">IF(ISNUMBER(VLOOKUP(D140,תקציב!$B$17:$G$54,3,FALSE)),VLOOKUP(D140,תקציב!$B$17:$G$54,3,FALSE),1)</f>
        <v>1</v>
      </c>
      <c r="S140" s="109">
        <f t="shared" ca="1" si="2"/>
        <v>0</v>
      </c>
      <c r="T140" s="111">
        <f t="shared" ca="1" si="3"/>
        <v>0</v>
      </c>
      <c r="U140" s="114">
        <f ca="1">IFERROR(VLOOKUP(D140,תקציב!$B$17:$H$54,7,FALSE),0)-T140</f>
        <v>0</v>
      </c>
      <c r="V140" s="59"/>
      <c r="W140" s="59"/>
      <c r="X140" s="59"/>
      <c r="Y140" s="59"/>
      <c r="Z140" s="59"/>
    </row>
    <row r="141" spans="1:26" ht="14.25" customHeight="1" x14ac:dyDescent="0.2">
      <c r="A141" s="59"/>
      <c r="B141" s="59"/>
      <c r="C141" s="59" t="str">
        <f t="shared" si="0"/>
        <v>עונתי גלובלי</v>
      </c>
      <c r="D141" s="137" t="str">
        <f>'מק"ט'!$C$8&amp;VLOOKUP(H141,'מק"ט'!$D$2:$E$9,2,FALSE)&amp;VLOOKUP(F141,'מק"ט'!$F$2:$G$11,2,FALSE)&amp;RIGHT(VLOOKUP(G141,'מק"ט'!H:I,2,FALSE),2)</f>
        <v>71150802</v>
      </c>
      <c r="E141" s="138" t="str">
        <f>RIGHT(VLOOKUP(G141,'מק"ט'!H:I,2,FALSE),2)</f>
        <v>02</v>
      </c>
      <c r="F141" s="139" t="s">
        <v>84</v>
      </c>
      <c r="G141" s="238" t="s">
        <v>366</v>
      </c>
      <c r="H141" s="140" t="s">
        <v>34</v>
      </c>
      <c r="I141" s="227"/>
      <c r="J141" s="227"/>
      <c r="K141" s="227"/>
      <c r="L141" s="142"/>
      <c r="M141" s="107">
        <f t="shared" si="1"/>
        <v>135</v>
      </c>
      <c r="N141" s="59"/>
      <c r="O141" s="59"/>
      <c r="P141" s="108">
        <f ca="1">IFERROR(VLOOKUP(D141,תקציב!$B$17:$G$54,6,0),0)</f>
        <v>0</v>
      </c>
      <c r="Q141" s="109">
        <f ca="1">IFERROR(VLOOKUP(D141,תקציב!$B$17:$G$54,5,0),0)</f>
        <v>0</v>
      </c>
      <c r="R141" s="109">
        <f ca="1">IF(ISNUMBER(VLOOKUP(D141,תקציב!$B$17:$G$54,3,FALSE)),VLOOKUP(D141,תקציב!$B$17:$G$54,3,FALSE),1)</f>
        <v>1</v>
      </c>
      <c r="S141" s="109">
        <f t="shared" ca="1" si="2"/>
        <v>0</v>
      </c>
      <c r="T141" s="111">
        <f t="shared" ca="1" si="3"/>
        <v>0</v>
      </c>
      <c r="U141" s="114">
        <f ca="1">IFERROR(VLOOKUP(D141,תקציב!$B$17:$H$54,7,FALSE),0)-T141</f>
        <v>0</v>
      </c>
      <c r="V141" s="59"/>
      <c r="W141" s="59"/>
      <c r="X141" s="59"/>
      <c r="Y141" s="59"/>
      <c r="Z141" s="59"/>
    </row>
    <row r="142" spans="1:26" ht="14.25" customHeight="1" x14ac:dyDescent="0.2">
      <c r="A142" s="59"/>
      <c r="B142" s="59"/>
      <c r="C142" s="59" t="str">
        <f t="shared" si="0"/>
        <v>תכניות/פרקים</v>
      </c>
      <c r="D142" s="119" t="str">
        <f>'מק"ט'!$C$8&amp;VLOOKUP(H142,'מק"ט'!$D$2:$E$9,2,FALSE)&amp;VLOOKUP(F142,'מק"ט'!$F$2:$G$11,2,FALSE)&amp;RIGHT(VLOOKUP(G142,'מק"ט'!H:I,2,FALSE),2)</f>
        <v>71110803</v>
      </c>
      <c r="E142" s="122" t="str">
        <f>RIGHT(VLOOKUP(G142,'מק"ט'!H:I,2,FALSE),2)</f>
        <v>03</v>
      </c>
      <c r="F142" s="124" t="s">
        <v>84</v>
      </c>
      <c r="G142" s="239" t="s">
        <v>368</v>
      </c>
      <c r="H142" s="127" t="s">
        <v>30</v>
      </c>
      <c r="I142" s="107"/>
      <c r="J142" s="107"/>
      <c r="K142" s="107"/>
      <c r="L142" s="130"/>
      <c r="M142" s="107">
        <f t="shared" si="1"/>
        <v>140</v>
      </c>
      <c r="N142" s="59"/>
      <c r="O142" s="59"/>
      <c r="P142" s="108">
        <f ca="1">IFERROR(VLOOKUP(D142,תקציב!$B$17:$G$54,6,0),0)</f>
        <v>0</v>
      </c>
      <c r="Q142" s="109">
        <f ca="1">IFERROR(VLOOKUP(D142,תקציב!$B$17:$G$54,5,0),0)</f>
        <v>0</v>
      </c>
      <c r="R142" s="109">
        <f ca="1">IF(ISNUMBER(VLOOKUP(D142,תקציב!$B$17:$G$54,3,FALSE)),VLOOKUP(D142,תקציב!$B$17:$G$54,3,FALSE),1)</f>
        <v>1</v>
      </c>
      <c r="S142" s="109">
        <f t="shared" ca="1" si="2"/>
        <v>0</v>
      </c>
      <c r="T142" s="111">
        <f t="shared" ca="1" si="3"/>
        <v>0</v>
      </c>
      <c r="U142" s="114">
        <f ca="1">IFERROR(VLOOKUP(D142,תקציב!$B$17:$H$54,7,FALSE),0)-T142</f>
        <v>0</v>
      </c>
      <c r="V142" s="59"/>
      <c r="W142" s="59"/>
      <c r="X142" s="59"/>
      <c r="Y142" s="59"/>
      <c r="Z142" s="59"/>
    </row>
    <row r="143" spans="1:26" ht="14.25" customHeight="1" x14ac:dyDescent="0.2">
      <c r="A143" s="59"/>
      <c r="B143" s="59"/>
      <c r="C143" s="59" t="str">
        <f t="shared" si="0"/>
        <v>ימים</v>
      </c>
      <c r="D143" s="119" t="str">
        <f>'מק"ט'!$C$8&amp;VLOOKUP(H143,'מק"ט'!$D$2:$E$9,2,FALSE)&amp;VLOOKUP(F143,'מק"ט'!$F$2:$G$11,2,FALSE)&amp;RIGHT(VLOOKUP(G143,'מק"ט'!H:I,2,FALSE),2)</f>
        <v>71120803</v>
      </c>
      <c r="E143" s="122" t="str">
        <f>RIGHT(VLOOKUP(G143,'מק"ט'!H:I,2,FALSE),2)</f>
        <v>03</v>
      </c>
      <c r="F143" s="124" t="s">
        <v>84</v>
      </c>
      <c r="G143" s="239" t="s">
        <v>368</v>
      </c>
      <c r="H143" s="127" t="s">
        <v>31</v>
      </c>
      <c r="I143" s="107"/>
      <c r="J143" s="107"/>
      <c r="K143" s="107"/>
      <c r="L143" s="130"/>
      <c r="M143" s="107">
        <f t="shared" si="1"/>
        <v>140</v>
      </c>
      <c r="N143" s="59"/>
      <c r="O143" s="59"/>
      <c r="P143" s="108">
        <f ca="1">IFERROR(VLOOKUP(D143,תקציב!$B$17:$G$54,6,0),0)</f>
        <v>0</v>
      </c>
      <c r="Q143" s="109">
        <f ca="1">IFERROR(VLOOKUP(D143,תקציב!$B$17:$G$54,5,0),0)</f>
        <v>0</v>
      </c>
      <c r="R143" s="109">
        <f ca="1">IF(ISNUMBER(VLOOKUP(D143,תקציב!$B$17:$G$54,3,FALSE)),VLOOKUP(D143,תקציב!$B$17:$G$54,3,FALSE),1)</f>
        <v>1</v>
      </c>
      <c r="S143" s="109">
        <f t="shared" ca="1" si="2"/>
        <v>0</v>
      </c>
      <c r="T143" s="111">
        <f t="shared" ca="1" si="3"/>
        <v>0</v>
      </c>
      <c r="U143" s="114">
        <f ca="1">IFERROR(VLOOKUP(D143,תקציב!$B$17:$H$54,7,FALSE),0)-T143</f>
        <v>0</v>
      </c>
      <c r="V143" s="59"/>
      <c r="W143" s="59"/>
      <c r="X143" s="59"/>
      <c r="Y143" s="59"/>
      <c r="Z143" s="59"/>
    </row>
    <row r="144" spans="1:26" ht="14.25" customHeight="1" x14ac:dyDescent="0.2">
      <c r="A144" s="59"/>
      <c r="B144" s="59"/>
      <c r="C144" s="59" t="str">
        <f t="shared" si="0"/>
        <v>שבועות</v>
      </c>
      <c r="D144" s="119" t="str">
        <f>'מק"ט'!$C$8&amp;VLOOKUP(H144,'מק"ט'!$D$2:$E$9,2,FALSE)&amp;VLOOKUP(F144,'מק"ט'!$F$2:$G$11,2,FALSE)&amp;RIGHT(VLOOKUP(G144,'מק"ט'!H:I,2,FALSE),2)</f>
        <v>71130803</v>
      </c>
      <c r="E144" s="122" t="str">
        <f>RIGHT(VLOOKUP(G144,'מק"ט'!H:I,2,FALSE),2)</f>
        <v>03</v>
      </c>
      <c r="F144" s="124" t="s">
        <v>84</v>
      </c>
      <c r="G144" s="239" t="s">
        <v>368</v>
      </c>
      <c r="H144" s="127" t="s">
        <v>39</v>
      </c>
      <c r="I144" s="107"/>
      <c r="J144" s="107"/>
      <c r="K144" s="107"/>
      <c r="L144" s="130"/>
      <c r="M144" s="107">
        <f t="shared" si="1"/>
        <v>140</v>
      </c>
      <c r="N144" s="59"/>
      <c r="O144" s="59"/>
      <c r="P144" s="108">
        <f ca="1">IFERROR(VLOOKUP(D144,תקציב!$B$17:$G$54,6,0),0)</f>
        <v>0</v>
      </c>
      <c r="Q144" s="109">
        <f ca="1">IFERROR(VLOOKUP(D144,תקציב!$B$17:$G$54,5,0),0)</f>
        <v>0</v>
      </c>
      <c r="R144" s="109">
        <f ca="1">IF(ISNUMBER(VLOOKUP(D144,תקציב!$B$17:$G$54,3,FALSE)),VLOOKUP(D144,תקציב!$B$17:$G$54,3,FALSE),1)</f>
        <v>1</v>
      </c>
      <c r="S144" s="109">
        <f t="shared" ca="1" si="2"/>
        <v>0</v>
      </c>
      <c r="T144" s="111">
        <f t="shared" ca="1" si="3"/>
        <v>0</v>
      </c>
      <c r="U144" s="114">
        <f ca="1">IFERROR(VLOOKUP(D144,תקציב!$B$17:$H$54,7,FALSE),0)-T144</f>
        <v>0</v>
      </c>
      <c r="V144" s="59"/>
      <c r="W144" s="59"/>
      <c r="X144" s="59"/>
      <c r="Y144" s="59"/>
      <c r="Z144" s="59"/>
    </row>
    <row r="145" spans="1:26" ht="14.25" customHeight="1" x14ac:dyDescent="0.2">
      <c r="A145" s="59"/>
      <c r="B145" s="59"/>
      <c r="C145" s="59" t="str">
        <f t="shared" si="0"/>
        <v>חודשים</v>
      </c>
      <c r="D145" s="119" t="str">
        <f>'מק"ט'!$C$8&amp;VLOOKUP(H145,'מק"ט'!$D$2:$E$9,2,FALSE)&amp;VLOOKUP(F145,'מק"ט'!$F$2:$G$11,2,FALSE)&amp;RIGHT(VLOOKUP(G145,'מק"ט'!H:I,2,FALSE),2)</f>
        <v>71140803</v>
      </c>
      <c r="E145" s="122" t="str">
        <f>RIGHT(VLOOKUP(G145,'מק"ט'!H:I,2,FALSE),2)</f>
        <v>03</v>
      </c>
      <c r="F145" s="124" t="s">
        <v>84</v>
      </c>
      <c r="G145" s="239" t="s">
        <v>368</v>
      </c>
      <c r="H145" s="127" t="s">
        <v>36</v>
      </c>
      <c r="I145" s="107"/>
      <c r="J145" s="107"/>
      <c r="K145" s="107"/>
      <c r="L145" s="130"/>
      <c r="M145" s="107">
        <f t="shared" si="1"/>
        <v>140</v>
      </c>
      <c r="N145" s="59"/>
      <c r="O145" s="59"/>
      <c r="P145" s="108">
        <f ca="1">IFERROR(VLOOKUP(D145,תקציב!$B$17:$G$54,6,0),0)</f>
        <v>0</v>
      </c>
      <c r="Q145" s="109">
        <f ca="1">IFERROR(VLOOKUP(D145,תקציב!$B$17:$G$54,5,0),0)</f>
        <v>0</v>
      </c>
      <c r="R145" s="109">
        <f ca="1">IF(ISNUMBER(VLOOKUP(D145,תקציב!$B$17:$G$54,3,FALSE)),VLOOKUP(D145,תקציב!$B$17:$G$54,3,FALSE),1)</f>
        <v>1</v>
      </c>
      <c r="S145" s="109">
        <f t="shared" ca="1" si="2"/>
        <v>0</v>
      </c>
      <c r="T145" s="111">
        <f t="shared" ca="1" si="3"/>
        <v>0</v>
      </c>
      <c r="U145" s="114">
        <f ca="1">IFERROR(VLOOKUP(D145,תקציב!$B$17:$H$54,7,FALSE),0)-T145</f>
        <v>0</v>
      </c>
      <c r="V145" s="59"/>
      <c r="W145" s="59"/>
      <c r="X145" s="59"/>
      <c r="Y145" s="59"/>
      <c r="Z145" s="59"/>
    </row>
    <row r="146" spans="1:26" ht="14.25" customHeight="1" x14ac:dyDescent="0.2">
      <c r="A146" s="59"/>
      <c r="B146" s="59"/>
      <c r="C146" s="59" t="str">
        <f t="shared" si="0"/>
        <v>עונתי גלובלי</v>
      </c>
      <c r="D146" s="119" t="str">
        <f>'מק"ט'!$C$8&amp;VLOOKUP(H146,'מק"ט'!$D$2:$E$9,2,FALSE)&amp;VLOOKUP(F146,'מק"ט'!$F$2:$G$11,2,FALSE)&amp;RIGHT(VLOOKUP(G146,'מק"ט'!H:I,2,FALSE),2)</f>
        <v>71150803</v>
      </c>
      <c r="E146" s="122" t="str">
        <f>RIGHT(VLOOKUP(G146,'מק"ט'!H:I,2,FALSE),2)</f>
        <v>03</v>
      </c>
      <c r="F146" s="124" t="s">
        <v>84</v>
      </c>
      <c r="G146" s="239" t="s">
        <v>368</v>
      </c>
      <c r="H146" s="127" t="s">
        <v>34</v>
      </c>
      <c r="I146" s="107"/>
      <c r="J146" s="107"/>
      <c r="K146" s="107"/>
      <c r="L146" s="130"/>
      <c r="M146" s="107">
        <f t="shared" si="1"/>
        <v>140</v>
      </c>
      <c r="N146" s="59"/>
      <c r="O146" s="59"/>
      <c r="P146" s="108">
        <f ca="1">IFERROR(VLOOKUP(D146,תקציב!$B$17:$G$54,6,0),0)</f>
        <v>0</v>
      </c>
      <c r="Q146" s="109">
        <f ca="1">IFERROR(VLOOKUP(D146,תקציב!$B$17:$G$54,5,0),0)</f>
        <v>0</v>
      </c>
      <c r="R146" s="109">
        <f ca="1">IF(ISNUMBER(VLOOKUP(D146,תקציב!$B$17:$G$54,3,FALSE)),VLOOKUP(D146,תקציב!$B$17:$G$54,3,FALSE),1)</f>
        <v>1</v>
      </c>
      <c r="S146" s="109">
        <f t="shared" ca="1" si="2"/>
        <v>0</v>
      </c>
      <c r="T146" s="111">
        <f t="shared" ca="1" si="3"/>
        <v>0</v>
      </c>
      <c r="U146" s="114">
        <f ca="1">IFERROR(VLOOKUP(D146,תקציב!$B$17:$H$54,7,FALSE),0)-T146</f>
        <v>0</v>
      </c>
      <c r="V146" s="59"/>
      <c r="W146" s="59"/>
      <c r="X146" s="59"/>
      <c r="Y146" s="59"/>
      <c r="Z146" s="59"/>
    </row>
    <row r="147" spans="1:26" ht="14.25" customHeight="1" x14ac:dyDescent="0.2">
      <c r="A147" s="59"/>
      <c r="B147" s="59"/>
      <c r="C147" s="59" t="str">
        <f t="shared" si="0"/>
        <v>תכניות/פרקים</v>
      </c>
      <c r="D147" s="137" t="str">
        <f>'מק"ט'!$C$8&amp;VLOOKUP(H147,'מק"ט'!$D$2:$E$9,2,FALSE)&amp;VLOOKUP(F147,'מק"ט'!$F$2:$G$11,2,FALSE)&amp;RIGHT(VLOOKUP(G147,'מק"ט'!H:I,2,FALSE),2)</f>
        <v>71110805</v>
      </c>
      <c r="E147" s="138" t="str">
        <f>RIGHT(VLOOKUP(G147,'מק"ט'!H:I,2,FALSE),2)</f>
        <v>05</v>
      </c>
      <c r="F147" s="139" t="s">
        <v>84</v>
      </c>
      <c r="G147" s="240" t="s">
        <v>372</v>
      </c>
      <c r="H147" s="140" t="s">
        <v>30</v>
      </c>
      <c r="I147" s="227"/>
      <c r="J147" s="227"/>
      <c r="K147" s="227"/>
      <c r="L147" s="142"/>
      <c r="M147" s="107">
        <f t="shared" si="1"/>
        <v>145</v>
      </c>
      <c r="N147" s="59"/>
      <c r="O147" s="59"/>
      <c r="P147" s="108">
        <f ca="1">IFERROR(VLOOKUP(D147,תקציב!$B$17:$G$54,6,0),0)</f>
        <v>0</v>
      </c>
      <c r="Q147" s="109">
        <f ca="1">IFERROR(VLOOKUP(D147,תקציב!$B$17:$G$54,5,0),0)</f>
        <v>0</v>
      </c>
      <c r="R147" s="109">
        <f ca="1">IF(ISNUMBER(VLOOKUP(D147,תקציב!$B$17:$G$54,3,FALSE)),VLOOKUP(D147,תקציב!$B$17:$G$54,3,FALSE),1)</f>
        <v>1</v>
      </c>
      <c r="S147" s="109">
        <f t="shared" ca="1" si="2"/>
        <v>0</v>
      </c>
      <c r="T147" s="111">
        <f t="shared" ca="1" si="3"/>
        <v>0</v>
      </c>
      <c r="U147" s="114">
        <f ca="1">IFERROR(VLOOKUP(D147,תקציב!$B$17:$H$54,7,FALSE),0)-T147</f>
        <v>0</v>
      </c>
      <c r="V147" s="59"/>
      <c r="W147" s="59"/>
      <c r="X147" s="59"/>
      <c r="Y147" s="59"/>
      <c r="Z147" s="59"/>
    </row>
    <row r="148" spans="1:26" ht="14.25" customHeight="1" x14ac:dyDescent="0.2">
      <c r="A148" s="59"/>
      <c r="B148" s="59"/>
      <c r="C148" s="59" t="str">
        <f t="shared" si="0"/>
        <v>ימים</v>
      </c>
      <c r="D148" s="137" t="str">
        <f>'מק"ט'!$C$8&amp;VLOOKUP(H148,'מק"ט'!$D$2:$E$9,2,FALSE)&amp;VLOOKUP(F148,'מק"ט'!$F$2:$G$11,2,FALSE)&amp;RIGHT(VLOOKUP(G148,'מק"ט'!H:I,2,FALSE),2)</f>
        <v>71120805</v>
      </c>
      <c r="E148" s="138" t="str">
        <f>RIGHT(VLOOKUP(G148,'מק"ט'!H:I,2,FALSE),2)</f>
        <v>05</v>
      </c>
      <c r="F148" s="139" t="s">
        <v>84</v>
      </c>
      <c r="G148" s="240" t="s">
        <v>372</v>
      </c>
      <c r="H148" s="140" t="s">
        <v>31</v>
      </c>
      <c r="I148" s="227"/>
      <c r="J148" s="227"/>
      <c r="K148" s="227"/>
      <c r="L148" s="142"/>
      <c r="M148" s="107">
        <f t="shared" si="1"/>
        <v>145</v>
      </c>
      <c r="N148" s="59"/>
      <c r="O148" s="59"/>
      <c r="P148" s="108">
        <f ca="1">IFERROR(VLOOKUP(D148,תקציב!$B$17:$G$54,6,0),0)</f>
        <v>0</v>
      </c>
      <c r="Q148" s="109">
        <f ca="1">IFERROR(VLOOKUP(D148,תקציב!$B$17:$G$54,5,0),0)</f>
        <v>0</v>
      </c>
      <c r="R148" s="109">
        <f ca="1">IF(ISNUMBER(VLOOKUP(D148,תקציב!$B$17:$G$54,3,FALSE)),VLOOKUP(D148,תקציב!$B$17:$G$54,3,FALSE),1)</f>
        <v>1</v>
      </c>
      <c r="S148" s="109">
        <f t="shared" ca="1" si="2"/>
        <v>0</v>
      </c>
      <c r="T148" s="111">
        <f t="shared" ca="1" si="3"/>
        <v>0</v>
      </c>
      <c r="U148" s="114">
        <f ca="1">IFERROR(VLOOKUP(D148,תקציב!$B$17:$H$54,7,FALSE),0)-T148</f>
        <v>0</v>
      </c>
      <c r="V148" s="59"/>
      <c r="W148" s="59"/>
      <c r="X148" s="59"/>
      <c r="Y148" s="59"/>
      <c r="Z148" s="59"/>
    </row>
    <row r="149" spans="1:26" ht="14.25" customHeight="1" x14ac:dyDescent="0.2">
      <c r="A149" s="59"/>
      <c r="B149" s="59"/>
      <c r="C149" s="59" t="str">
        <f t="shared" si="0"/>
        <v>שבועות</v>
      </c>
      <c r="D149" s="137" t="str">
        <f>'מק"ט'!$C$8&amp;VLOOKUP(H149,'מק"ט'!$D$2:$E$9,2,FALSE)&amp;VLOOKUP(F149,'מק"ט'!$F$2:$G$11,2,FALSE)&amp;RIGHT(VLOOKUP(G149,'מק"ט'!H:I,2,FALSE),2)</f>
        <v>71130805</v>
      </c>
      <c r="E149" s="138" t="str">
        <f>RIGHT(VLOOKUP(G149,'מק"ט'!H:I,2,FALSE),2)</f>
        <v>05</v>
      </c>
      <c r="F149" s="139" t="s">
        <v>84</v>
      </c>
      <c r="G149" s="240" t="s">
        <v>372</v>
      </c>
      <c r="H149" s="140" t="s">
        <v>39</v>
      </c>
      <c r="I149" s="227"/>
      <c r="J149" s="227"/>
      <c r="K149" s="227"/>
      <c r="L149" s="142"/>
      <c r="M149" s="107">
        <f t="shared" si="1"/>
        <v>145</v>
      </c>
      <c r="N149" s="59"/>
      <c r="O149" s="59"/>
      <c r="P149" s="108">
        <f ca="1">IFERROR(VLOOKUP(D149,תקציב!$B$17:$G$54,6,0),0)</f>
        <v>0</v>
      </c>
      <c r="Q149" s="109">
        <f ca="1">IFERROR(VLOOKUP(D149,תקציב!$B$17:$G$54,5,0),0)</f>
        <v>0</v>
      </c>
      <c r="R149" s="109">
        <f ca="1">IF(ISNUMBER(VLOOKUP(D149,תקציב!$B$17:$G$54,3,FALSE)),VLOOKUP(D149,תקציב!$B$17:$G$54,3,FALSE),1)</f>
        <v>1</v>
      </c>
      <c r="S149" s="109">
        <f t="shared" ca="1" si="2"/>
        <v>0</v>
      </c>
      <c r="T149" s="111">
        <f t="shared" ca="1" si="3"/>
        <v>0</v>
      </c>
      <c r="U149" s="114">
        <f ca="1">IFERROR(VLOOKUP(D149,תקציב!$B$17:$H$54,7,FALSE),0)-T149</f>
        <v>0</v>
      </c>
      <c r="V149" s="59"/>
      <c r="W149" s="59"/>
      <c r="X149" s="59"/>
      <c r="Y149" s="59"/>
      <c r="Z149" s="59"/>
    </row>
    <row r="150" spans="1:26" ht="14.25" customHeight="1" x14ac:dyDescent="0.2">
      <c r="A150" s="59"/>
      <c r="B150" s="59"/>
      <c r="C150" s="59" t="str">
        <f t="shared" si="0"/>
        <v>חודשים</v>
      </c>
      <c r="D150" s="137" t="str">
        <f>'מק"ט'!$C$8&amp;VLOOKUP(H150,'מק"ט'!$D$2:$E$9,2,FALSE)&amp;VLOOKUP(F150,'מק"ט'!$F$2:$G$11,2,FALSE)&amp;RIGHT(VLOOKUP(G150,'מק"ט'!H:I,2,FALSE),2)</f>
        <v>71140805</v>
      </c>
      <c r="E150" s="138" t="str">
        <f>RIGHT(VLOOKUP(G150,'מק"ט'!H:I,2,FALSE),2)</f>
        <v>05</v>
      </c>
      <c r="F150" s="139" t="s">
        <v>84</v>
      </c>
      <c r="G150" s="240" t="s">
        <v>372</v>
      </c>
      <c r="H150" s="140" t="s">
        <v>36</v>
      </c>
      <c r="I150" s="227"/>
      <c r="J150" s="227"/>
      <c r="K150" s="227"/>
      <c r="L150" s="142"/>
      <c r="M150" s="107">
        <f t="shared" si="1"/>
        <v>145</v>
      </c>
      <c r="N150" s="59"/>
      <c r="O150" s="59"/>
      <c r="P150" s="108">
        <f ca="1">IFERROR(VLOOKUP(D150,תקציב!$B$17:$G$54,6,0),0)</f>
        <v>0</v>
      </c>
      <c r="Q150" s="109">
        <f ca="1">IFERROR(VLOOKUP(D150,תקציב!$B$17:$G$54,5,0),0)</f>
        <v>0</v>
      </c>
      <c r="R150" s="109">
        <f ca="1">IF(ISNUMBER(VLOOKUP(D150,תקציב!$B$17:$G$54,3,FALSE)),VLOOKUP(D150,תקציב!$B$17:$G$54,3,FALSE),1)</f>
        <v>1</v>
      </c>
      <c r="S150" s="109">
        <f t="shared" ca="1" si="2"/>
        <v>0</v>
      </c>
      <c r="T150" s="111">
        <f t="shared" ca="1" si="3"/>
        <v>0</v>
      </c>
      <c r="U150" s="114">
        <f ca="1">IFERROR(VLOOKUP(D150,תקציב!$B$17:$H$54,7,FALSE),0)-T150</f>
        <v>0</v>
      </c>
      <c r="V150" s="59"/>
      <c r="W150" s="59"/>
      <c r="X150" s="59"/>
      <c r="Y150" s="59"/>
      <c r="Z150" s="59"/>
    </row>
    <row r="151" spans="1:26" ht="15.75" customHeight="1" x14ac:dyDescent="0.2">
      <c r="A151" s="59"/>
      <c r="B151" s="59"/>
      <c r="C151" s="59" t="str">
        <f t="shared" si="0"/>
        <v>עונתי גלובלי</v>
      </c>
      <c r="D151" s="168" t="str">
        <f>'מק"ט'!$C$8&amp;VLOOKUP(H151,'מק"ט'!$D$2:$E$9,2,FALSE)&amp;VLOOKUP(F151,'מק"ט'!$F$2:$G$11,2,FALSE)&amp;RIGHT(VLOOKUP(G151,'מק"ט'!H:I,2,FALSE),2)</f>
        <v>71150805</v>
      </c>
      <c r="E151" s="241" t="str">
        <f>RIGHT(VLOOKUP(G151,'מק"ט'!H:I,2,FALSE),2)</f>
        <v>05</v>
      </c>
      <c r="F151" s="170" t="s">
        <v>84</v>
      </c>
      <c r="G151" s="242" t="s">
        <v>372</v>
      </c>
      <c r="H151" s="172" t="s">
        <v>34</v>
      </c>
      <c r="I151" s="229"/>
      <c r="J151" s="229"/>
      <c r="K151" s="229"/>
      <c r="L151" s="174"/>
      <c r="M151" s="107">
        <f t="shared" si="1"/>
        <v>145</v>
      </c>
      <c r="N151" s="59"/>
      <c r="O151" s="59"/>
      <c r="P151" s="108">
        <f ca="1">IFERROR(VLOOKUP(D151,תקציב!$B$17:$G$54,6,0),0)</f>
        <v>0</v>
      </c>
      <c r="Q151" s="109">
        <f ca="1">IFERROR(VLOOKUP(D151,תקציב!$B$17:$G$54,5,0),0)</f>
        <v>0</v>
      </c>
      <c r="R151" s="109">
        <f ca="1">IF(ISNUMBER(VLOOKUP(D151,תקציב!$B$17:$G$54,3,FALSE)),VLOOKUP(D151,תקציב!$B$17:$G$54,3,FALSE),1)</f>
        <v>1</v>
      </c>
      <c r="S151" s="109">
        <f t="shared" ca="1" si="2"/>
        <v>0</v>
      </c>
      <c r="T151" s="111">
        <f t="shared" ca="1" si="3"/>
        <v>0</v>
      </c>
      <c r="U151" s="114">
        <f ca="1">IFERROR(VLOOKUP(D151,תקציב!$B$17:$H$54,7,FALSE),0)-T151</f>
        <v>0</v>
      </c>
      <c r="V151" s="59"/>
      <c r="W151" s="59"/>
      <c r="X151" s="59"/>
      <c r="Y151" s="59"/>
      <c r="Z151" s="59"/>
    </row>
    <row r="152" spans="1:26" ht="15.75" customHeight="1" x14ac:dyDescent="0.2">
      <c r="A152" s="59"/>
      <c r="B152" s="59"/>
      <c r="C152" s="243" t="str">
        <f t="shared" si="0"/>
        <v>עונתי גלובלי</v>
      </c>
      <c r="D152" s="244" t="str">
        <f>'מק"ט'!$C$6&amp;VLOOKUP(H152,'מק"ט'!$D$2:$E$9,2,FALSE)&amp;VLOOKUP(F152,'מק"ט'!$F$2:$G$10,2,FALSE)&amp;E152</f>
        <v>73150900</v>
      </c>
      <c r="E152" s="245" t="s">
        <v>427</v>
      </c>
      <c r="F152" s="246" t="s">
        <v>43</v>
      </c>
      <c r="G152" s="247" t="s">
        <v>43</v>
      </c>
      <c r="H152" s="248" t="s">
        <v>34</v>
      </c>
      <c r="I152" s="249"/>
      <c r="J152" s="249"/>
      <c r="K152" s="249"/>
      <c r="L152" s="250"/>
      <c r="M152" s="107">
        <f t="shared" si="1"/>
        <v>150</v>
      </c>
      <c r="N152" s="59"/>
      <c r="O152" s="59"/>
      <c r="P152" s="108">
        <f ca="1">IFERROR(VLOOKUP(D152,תקציב!$B$17:$G$54,6,0),0)</f>
        <v>0</v>
      </c>
      <c r="Q152" s="109">
        <f ca="1">IFERROR(VLOOKUP(D152,תקציב!$B$17:$G$54,5,0),0)</f>
        <v>0</v>
      </c>
      <c r="R152" s="109">
        <f ca="1">IF(ISNUMBER(VLOOKUP(D152,תקציב!$B$17:$G$54,3,FALSE)),VLOOKUP(D152,תקציב!$B$17:$G$54,3,FALSE),1)</f>
        <v>1</v>
      </c>
      <c r="S152" s="109">
        <f t="shared" ca="1" si="2"/>
        <v>0</v>
      </c>
      <c r="T152" s="111">
        <f t="shared" ca="1" si="3"/>
        <v>0</v>
      </c>
      <c r="U152" s="114">
        <f ca="1">IFERROR(VLOOKUP(D152,תקציב!$B$17:$H$54,7,FALSE),0)-T152</f>
        <v>0</v>
      </c>
      <c r="V152" s="59"/>
      <c r="W152" s="59"/>
      <c r="X152" s="59"/>
      <c r="Y152" s="59"/>
      <c r="Z152" s="59"/>
    </row>
    <row r="153" spans="1:26" ht="14.25" customHeight="1" x14ac:dyDescent="0.2">
      <c r="A153" s="59"/>
      <c r="B153" s="59"/>
      <c r="C153" s="59"/>
      <c r="D153" s="251"/>
      <c r="E153" s="251"/>
      <c r="F153" s="252"/>
      <c r="G153" s="107"/>
      <c r="H153" s="107"/>
      <c r="I153" s="107"/>
      <c r="J153" s="107"/>
      <c r="K153" s="107"/>
      <c r="L153" s="253"/>
      <c r="M153" s="253"/>
      <c r="N153" s="59"/>
      <c r="O153" s="59"/>
      <c r="P153" s="108">
        <f ca="1">IFERROR(VLOOKUP(D153,תקציב!$B$17:$G$54,6,0),0)</f>
        <v>0</v>
      </c>
      <c r="Q153" s="109">
        <f ca="1">IFERROR(VLOOKUP(D153,תקציב!$B$17:$G$54,5,0),0)</f>
        <v>0</v>
      </c>
      <c r="R153" s="109">
        <f ca="1">IF(ISNUMBER(VLOOKUP(D153,תקציב!$B$17:$G$54,3,FALSE)),VLOOKUP(D153,תקציב!$B$17:$G$54,3,FALSE),1)</f>
        <v>1</v>
      </c>
      <c r="S153" s="109">
        <f t="shared" ca="1" si="2"/>
        <v>0</v>
      </c>
      <c r="T153" s="111">
        <f t="shared" ca="1" si="3"/>
        <v>0</v>
      </c>
      <c r="U153" s="114">
        <f ca="1">IFERROR(VLOOKUP(D153,תקציב!$B$17:$H$54,7,FALSE),0)-T153</f>
        <v>0</v>
      </c>
      <c r="V153" s="59"/>
      <c r="W153" s="59"/>
      <c r="X153" s="59"/>
      <c r="Y153" s="59"/>
      <c r="Z153" s="59"/>
    </row>
    <row r="154" spans="1:26" ht="14.25" customHeight="1" x14ac:dyDescent="0.2">
      <c r="A154" s="59"/>
      <c r="B154" s="59"/>
      <c r="C154" s="59"/>
      <c r="D154" s="251"/>
      <c r="E154" s="251"/>
      <c r="F154" s="252"/>
      <c r="G154" s="107"/>
      <c r="H154" s="107"/>
      <c r="I154" s="107"/>
      <c r="J154" s="107"/>
      <c r="K154" s="107"/>
      <c r="L154" s="253"/>
      <c r="M154" s="253"/>
      <c r="N154" s="59"/>
      <c r="O154" s="254" t="s">
        <v>428</v>
      </c>
      <c r="P154" s="255">
        <f t="shared" ref="P154:S154" ca="1" si="4">SUM(P12:P153)</f>
        <v>0</v>
      </c>
      <c r="Q154" s="256">
        <f t="shared" ca="1" si="4"/>
        <v>0</v>
      </c>
      <c r="R154" s="256">
        <f t="shared" ca="1" si="4"/>
        <v>142</v>
      </c>
      <c r="S154" s="256">
        <f t="shared" ca="1" si="4"/>
        <v>0</v>
      </c>
      <c r="T154" s="257">
        <f ca="1">SUM(T2:T153)</f>
        <v>0</v>
      </c>
      <c r="U154" s="114"/>
      <c r="V154" s="59"/>
      <c r="W154" s="59"/>
      <c r="X154" s="59"/>
      <c r="Y154" s="59"/>
      <c r="Z154" s="59"/>
    </row>
    <row r="155" spans="1:26" ht="14.25" customHeight="1" x14ac:dyDescent="0.2">
      <c r="A155" s="59"/>
      <c r="B155" s="59"/>
      <c r="C155" s="59"/>
      <c r="D155" s="251"/>
      <c r="E155" s="251"/>
      <c r="F155" s="252"/>
      <c r="G155" s="107"/>
      <c r="H155" s="107"/>
      <c r="I155" s="107"/>
      <c r="J155" s="107"/>
      <c r="K155" s="107"/>
      <c r="L155" s="253"/>
      <c r="M155" s="253"/>
      <c r="N155" s="59"/>
      <c r="O155" s="48" t="s">
        <v>429</v>
      </c>
      <c r="P155" s="59"/>
      <c r="Q155" s="59"/>
      <c r="R155" s="59"/>
      <c r="S155" s="59"/>
      <c r="T155" s="258">
        <f ca="1">T154-תקציב!H54</f>
        <v>0</v>
      </c>
      <c r="U155" s="114">
        <f ca="1">IFERROR(VLOOKUP(D155,תקציב!$B$17:$H$54,7,FALSE),0)-T155</f>
        <v>0</v>
      </c>
      <c r="V155" s="59"/>
      <c r="W155" s="59"/>
      <c r="X155" s="59"/>
      <c r="Y155" s="59"/>
      <c r="Z155" s="59"/>
    </row>
    <row r="156" spans="1:26" ht="14.25" customHeight="1" x14ac:dyDescent="0.2">
      <c r="A156" s="59"/>
      <c r="B156" s="59"/>
      <c r="C156" s="59"/>
      <c r="D156" s="251"/>
      <c r="E156" s="251"/>
      <c r="F156" s="252"/>
      <c r="G156" s="107"/>
      <c r="H156" s="107"/>
      <c r="I156" s="107"/>
      <c r="J156" s="107"/>
      <c r="K156" s="107"/>
      <c r="L156" s="253"/>
      <c r="M156" s="253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5.75" customHeight="1" x14ac:dyDescent="0.2"/>
    <row r="158" spans="1:26" ht="15.75" customHeight="1" x14ac:dyDescent="0.2"/>
    <row r="159" spans="1:26" ht="15.75" customHeight="1" x14ac:dyDescent="0.2"/>
    <row r="160" spans="1:26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rightToLeft="1" workbookViewId="0"/>
  </sheetViews>
  <sheetFormatPr defaultColWidth="12.625" defaultRowHeight="15" customHeight="1" x14ac:dyDescent="0.2"/>
  <cols>
    <col min="1" max="1" width="9.125" customWidth="1"/>
    <col min="2" max="3" width="16.75" customWidth="1"/>
    <col min="4" max="4" width="17.875" customWidth="1"/>
    <col min="5" max="7" width="16.75" customWidth="1"/>
    <col min="8" max="8" width="27.125" customWidth="1"/>
    <col min="9" max="19" width="9.125" customWidth="1"/>
    <col min="20" max="26" width="15.125" customWidth="1"/>
  </cols>
  <sheetData>
    <row r="1" spans="1:19" ht="41.25" customHeight="1" x14ac:dyDescent="0.2">
      <c r="A1" s="112"/>
      <c r="B1" s="113" t="s">
        <v>100</v>
      </c>
      <c r="C1" s="113" t="s">
        <v>101</v>
      </c>
      <c r="D1" s="113" t="s">
        <v>102</v>
      </c>
      <c r="E1" s="113" t="s">
        <v>103</v>
      </c>
      <c r="F1" s="113" t="s">
        <v>104</v>
      </c>
      <c r="G1" s="113" t="s">
        <v>105</v>
      </c>
      <c r="H1" s="113" t="s">
        <v>106</v>
      </c>
      <c r="I1" s="113" t="s">
        <v>107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12.75" customHeight="1" x14ac:dyDescent="0.2">
      <c r="A2" s="59"/>
      <c r="B2" s="116" t="s">
        <v>108</v>
      </c>
      <c r="C2" s="117">
        <v>77</v>
      </c>
      <c r="D2" s="116" t="s">
        <v>30</v>
      </c>
      <c r="E2" s="117">
        <v>11</v>
      </c>
      <c r="F2" s="116" t="s">
        <v>99</v>
      </c>
      <c r="G2" s="118" t="str">
        <f>TEXT(1,"00")</f>
        <v>01</v>
      </c>
      <c r="H2" s="120" t="s">
        <v>86</v>
      </c>
      <c r="I2" s="121" t="s">
        <v>109</v>
      </c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2.75" customHeight="1" x14ac:dyDescent="0.2">
      <c r="A3" s="59"/>
      <c r="B3" s="120" t="s">
        <v>110</v>
      </c>
      <c r="C3" s="123">
        <v>76</v>
      </c>
      <c r="D3" s="120" t="s">
        <v>31</v>
      </c>
      <c r="E3" s="123">
        <v>12</v>
      </c>
      <c r="F3" s="120" t="s">
        <v>111</v>
      </c>
      <c r="G3" s="125" t="str">
        <f>TEXT(2,"00")</f>
        <v>02</v>
      </c>
      <c r="H3" s="120" t="s">
        <v>23</v>
      </c>
      <c r="I3" s="121" t="s">
        <v>112</v>
      </c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2.75" customHeight="1" x14ac:dyDescent="0.2">
      <c r="A4" s="59"/>
      <c r="B4" s="120" t="s">
        <v>113</v>
      </c>
      <c r="C4" s="123">
        <v>75</v>
      </c>
      <c r="D4" s="120" t="s">
        <v>39</v>
      </c>
      <c r="E4" s="123">
        <v>13</v>
      </c>
      <c r="F4" s="120" t="s">
        <v>114</v>
      </c>
      <c r="G4" s="125" t="str">
        <f>TEXT(3,"00")</f>
        <v>03</v>
      </c>
      <c r="H4" s="120" t="s">
        <v>115</v>
      </c>
      <c r="I4" s="121" t="s">
        <v>116</v>
      </c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12.75" customHeight="1" x14ac:dyDescent="0.2">
      <c r="A5" s="59"/>
      <c r="B5" s="120" t="s">
        <v>117</v>
      </c>
      <c r="C5" s="123">
        <v>74</v>
      </c>
      <c r="D5" s="120" t="s">
        <v>36</v>
      </c>
      <c r="E5" s="123">
        <v>14</v>
      </c>
      <c r="F5" s="120" t="s">
        <v>118</v>
      </c>
      <c r="G5" s="125" t="str">
        <f>TEXT(4,"00")</f>
        <v>04</v>
      </c>
      <c r="H5" s="120" t="s">
        <v>119</v>
      </c>
      <c r="I5" s="121" t="s">
        <v>120</v>
      </c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2.75" customHeight="1" x14ac:dyDescent="0.2">
      <c r="A6" s="59"/>
      <c r="B6" s="120" t="s">
        <v>121</v>
      </c>
      <c r="C6" s="123">
        <v>73</v>
      </c>
      <c r="D6" s="120" t="s">
        <v>34</v>
      </c>
      <c r="E6" s="123">
        <v>15</v>
      </c>
      <c r="F6" s="120" t="s">
        <v>122</v>
      </c>
      <c r="G6" s="125" t="str">
        <f>TEXT(5,"00")</f>
        <v>05</v>
      </c>
      <c r="H6" s="120" t="s">
        <v>123</v>
      </c>
      <c r="I6" s="121" t="s">
        <v>124</v>
      </c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12.75" customHeight="1" x14ac:dyDescent="0.2">
      <c r="A7" s="59"/>
      <c r="B7" s="120" t="s">
        <v>125</v>
      </c>
      <c r="C7" s="123">
        <v>72</v>
      </c>
      <c r="D7" s="123"/>
      <c r="E7" s="123"/>
      <c r="F7" s="120" t="s">
        <v>126</v>
      </c>
      <c r="G7" s="125" t="str">
        <f>TEXT(6,"00")</f>
        <v>06</v>
      </c>
      <c r="H7" s="120" t="s">
        <v>127</v>
      </c>
      <c r="I7" s="121" t="s">
        <v>128</v>
      </c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ht="12.75" customHeight="1" x14ac:dyDescent="0.2">
      <c r="A8" s="59"/>
      <c r="B8" s="120" t="s">
        <v>129</v>
      </c>
      <c r="C8" s="123">
        <v>71</v>
      </c>
      <c r="D8" s="123"/>
      <c r="E8" s="123"/>
      <c r="F8" s="120" t="s">
        <v>130</v>
      </c>
      <c r="G8" s="125" t="str">
        <f>TEXT(7,"00")</f>
        <v>07</v>
      </c>
      <c r="H8" s="120" t="s">
        <v>131</v>
      </c>
      <c r="I8" s="121" t="s">
        <v>132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19" ht="12.75" customHeight="1" x14ac:dyDescent="0.2">
      <c r="A9" s="59"/>
      <c r="B9" s="123"/>
      <c r="C9" s="123"/>
      <c r="D9" s="123"/>
      <c r="E9" s="123"/>
      <c r="F9" s="120" t="s">
        <v>84</v>
      </c>
      <c r="G9" s="125" t="str">
        <f>TEXT(8,"00")</f>
        <v>08</v>
      </c>
      <c r="H9" s="120" t="s">
        <v>133</v>
      </c>
      <c r="I9" s="121" t="s">
        <v>134</v>
      </c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19" ht="12.75" customHeight="1" x14ac:dyDescent="0.2">
      <c r="A10" s="59"/>
      <c r="B10" s="123"/>
      <c r="C10" s="123"/>
      <c r="D10" s="123"/>
      <c r="E10" s="123"/>
      <c r="F10" s="132" t="s">
        <v>43</v>
      </c>
      <c r="G10" s="125" t="str">
        <f>TEXT(9,"00")</f>
        <v>09</v>
      </c>
      <c r="H10" s="120" t="s">
        <v>20</v>
      </c>
      <c r="I10" s="121" t="s">
        <v>135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19" ht="12.75" customHeight="1" x14ac:dyDescent="0.2">
      <c r="A11" s="59"/>
      <c r="B11" s="123"/>
      <c r="C11" s="123"/>
      <c r="D11" s="123"/>
      <c r="E11" s="123"/>
      <c r="F11" s="134" t="s">
        <v>136</v>
      </c>
      <c r="G11" s="125" t="str">
        <f>TEXT(10,"00")</f>
        <v>10</v>
      </c>
      <c r="H11" s="120" t="s">
        <v>137</v>
      </c>
      <c r="I11" s="121" t="s">
        <v>138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19" ht="12.75" customHeight="1" x14ac:dyDescent="0.2">
      <c r="A12" s="59"/>
      <c r="B12" s="123"/>
      <c r="C12" s="123"/>
      <c r="D12" s="123"/>
      <c r="E12" s="123"/>
      <c r="F12" s="135"/>
      <c r="G12" s="125"/>
      <c r="H12" s="120" t="s">
        <v>139</v>
      </c>
      <c r="I12" s="121" t="s">
        <v>140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 ht="12.75" customHeight="1" x14ac:dyDescent="0.2">
      <c r="A13" s="59"/>
      <c r="B13" s="123"/>
      <c r="C13" s="123"/>
      <c r="D13" s="123"/>
      <c r="E13" s="123"/>
      <c r="F13" s="135"/>
      <c r="G13" s="123"/>
      <c r="H13" s="120" t="s">
        <v>141</v>
      </c>
      <c r="I13" s="121" t="s">
        <v>142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19" ht="12.75" customHeight="1" x14ac:dyDescent="0.2">
      <c r="A14" s="59"/>
      <c r="B14" s="123"/>
      <c r="C14" s="123"/>
      <c r="D14" s="123"/>
      <c r="E14" s="123"/>
      <c r="F14" s="135"/>
      <c r="G14" s="123"/>
      <c r="H14" s="120" t="s">
        <v>143</v>
      </c>
      <c r="I14" s="121" t="s">
        <v>144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19" ht="12.75" customHeight="1" x14ac:dyDescent="0.2">
      <c r="A15" s="59"/>
      <c r="B15" s="123"/>
      <c r="C15" s="123"/>
      <c r="D15" s="123"/>
      <c r="E15" s="123"/>
      <c r="F15" s="135"/>
      <c r="G15" s="123"/>
      <c r="H15" s="120" t="s">
        <v>145</v>
      </c>
      <c r="I15" s="121" t="s">
        <v>146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19" ht="12.75" customHeight="1" x14ac:dyDescent="0.2">
      <c r="A16" s="59"/>
      <c r="B16" s="123"/>
      <c r="C16" s="123"/>
      <c r="D16" s="123"/>
      <c r="E16" s="123"/>
      <c r="F16" s="135"/>
      <c r="G16" s="123"/>
      <c r="H16" s="120" t="s">
        <v>147</v>
      </c>
      <c r="I16" s="121" t="s">
        <v>148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12.75" customHeight="1" x14ac:dyDescent="0.2">
      <c r="A17" s="59"/>
      <c r="B17" s="123"/>
      <c r="C17" s="123"/>
      <c r="D17" s="123"/>
      <c r="E17" s="123"/>
      <c r="F17" s="135"/>
      <c r="G17" s="123"/>
      <c r="H17" s="120" t="s">
        <v>149</v>
      </c>
      <c r="I17" s="121" t="s">
        <v>150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ht="12.75" customHeight="1" x14ac:dyDescent="0.2">
      <c r="A18" s="59"/>
      <c r="B18" s="123"/>
      <c r="C18" s="123"/>
      <c r="D18" s="123"/>
      <c r="E18" s="123"/>
      <c r="F18" s="123"/>
      <c r="G18" s="123"/>
      <c r="H18" s="120" t="s">
        <v>151</v>
      </c>
      <c r="I18" s="121" t="s">
        <v>152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ht="12.75" customHeight="1" x14ac:dyDescent="0.2">
      <c r="A19" s="59"/>
      <c r="B19" s="123"/>
      <c r="C19" s="123"/>
      <c r="D19" s="123"/>
      <c r="E19" s="123"/>
      <c r="F19" s="123"/>
      <c r="G19" s="123"/>
      <c r="H19" s="120" t="s">
        <v>153</v>
      </c>
      <c r="I19" s="121" t="s">
        <v>154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1:19" ht="12.75" customHeight="1" x14ac:dyDescent="0.2">
      <c r="A20" s="59"/>
      <c r="B20" s="123"/>
      <c r="C20" s="123"/>
      <c r="D20" s="123"/>
      <c r="E20" s="123"/>
      <c r="F20" s="123"/>
      <c r="G20" s="123"/>
      <c r="H20" s="120" t="s">
        <v>155</v>
      </c>
      <c r="I20" s="121" t="s">
        <v>156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ht="12.75" customHeight="1" x14ac:dyDescent="0.2">
      <c r="A21" s="59"/>
      <c r="B21" s="123"/>
      <c r="C21" s="123"/>
      <c r="D21" s="123"/>
      <c r="E21" s="123"/>
      <c r="F21" s="123"/>
      <c r="G21" s="123"/>
      <c r="H21" s="120" t="s">
        <v>157</v>
      </c>
      <c r="I21" s="121" t="s">
        <v>158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12.75" customHeight="1" x14ac:dyDescent="0.2">
      <c r="A22" s="59"/>
      <c r="B22" s="123"/>
      <c r="C22" s="123"/>
      <c r="D22" s="123"/>
      <c r="E22" s="123"/>
      <c r="F22" s="123"/>
      <c r="G22" s="123"/>
      <c r="H22" s="120" t="s">
        <v>159</v>
      </c>
      <c r="I22" s="121" t="s">
        <v>160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ht="12.75" customHeight="1" x14ac:dyDescent="0.2">
      <c r="A23" s="59"/>
      <c r="B23" s="123"/>
      <c r="C23" s="123"/>
      <c r="D23" s="123"/>
      <c r="E23" s="123"/>
      <c r="F23" s="123"/>
      <c r="G23" s="123"/>
      <c r="H23" s="120" t="s">
        <v>161</v>
      </c>
      <c r="I23" s="121" t="s">
        <v>162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1:19" ht="12.75" customHeight="1" x14ac:dyDescent="0.2">
      <c r="A24" s="59"/>
      <c r="B24" s="123"/>
      <c r="C24" s="123"/>
      <c r="D24" s="123"/>
      <c r="E24" s="123"/>
      <c r="F24" s="123"/>
      <c r="G24" s="123"/>
      <c r="H24" s="120" t="s">
        <v>28</v>
      </c>
      <c r="I24" s="121" t="s">
        <v>163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 ht="12.75" customHeight="1" x14ac:dyDescent="0.2">
      <c r="A25" s="59"/>
      <c r="B25" s="123"/>
      <c r="C25" s="123"/>
      <c r="D25" s="123"/>
      <c r="E25" s="123"/>
      <c r="F25" s="123"/>
      <c r="G25" s="123"/>
      <c r="H25" s="120" t="s">
        <v>164</v>
      </c>
      <c r="I25" s="121" t="s">
        <v>165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ht="12.75" customHeight="1" x14ac:dyDescent="0.2">
      <c r="A26" s="59"/>
      <c r="B26" s="123"/>
      <c r="C26" s="123"/>
      <c r="D26" s="123"/>
      <c r="E26" s="123"/>
      <c r="F26" s="123"/>
      <c r="G26" s="123"/>
      <c r="H26" s="120" t="s">
        <v>166</v>
      </c>
      <c r="I26" s="121" t="s">
        <v>167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ht="12.75" customHeight="1" x14ac:dyDescent="0.2">
      <c r="A27" s="59"/>
      <c r="B27" s="123"/>
      <c r="C27" s="123"/>
      <c r="D27" s="123"/>
      <c r="E27" s="123"/>
      <c r="F27" s="123"/>
      <c r="G27" s="123"/>
      <c r="H27" s="120" t="s">
        <v>168</v>
      </c>
      <c r="I27" s="121" t="s">
        <v>169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2.75" customHeight="1" x14ac:dyDescent="0.2">
      <c r="A28" s="59"/>
      <c r="B28" s="123"/>
      <c r="C28" s="123"/>
      <c r="D28" s="123"/>
      <c r="E28" s="123"/>
      <c r="F28" s="123"/>
      <c r="G28" s="123"/>
      <c r="H28" s="120" t="s">
        <v>170</v>
      </c>
      <c r="I28" s="121" t="s">
        <v>171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 ht="12.75" customHeight="1" x14ac:dyDescent="0.2">
      <c r="A29" s="59"/>
      <c r="B29" s="123"/>
      <c r="C29" s="123"/>
      <c r="D29" s="123"/>
      <c r="E29" s="123"/>
      <c r="F29" s="123"/>
      <c r="G29" s="123"/>
      <c r="H29" s="120" t="s">
        <v>172</v>
      </c>
      <c r="I29" s="121" t="s">
        <v>173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1:19" ht="12.75" customHeight="1" x14ac:dyDescent="0.2">
      <c r="A30" s="59"/>
      <c r="B30" s="123"/>
      <c r="C30" s="123"/>
      <c r="D30" s="123"/>
      <c r="E30" s="123"/>
      <c r="F30" s="123"/>
      <c r="G30" s="123"/>
      <c r="H30" s="120" t="s">
        <v>174</v>
      </c>
      <c r="I30" s="121" t="s">
        <v>175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</row>
    <row r="31" spans="1:19" ht="12.75" customHeight="1" x14ac:dyDescent="0.2">
      <c r="A31" s="59"/>
      <c r="B31" s="123"/>
      <c r="C31" s="123"/>
      <c r="D31" s="123"/>
      <c r="E31" s="123"/>
      <c r="F31" s="123"/>
      <c r="G31" s="123"/>
      <c r="H31" s="120" t="s">
        <v>176</v>
      </c>
      <c r="I31" s="121" t="s">
        <v>177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</row>
    <row r="32" spans="1:19" ht="12.75" customHeight="1" x14ac:dyDescent="0.2">
      <c r="A32" s="59"/>
      <c r="B32" s="123"/>
      <c r="C32" s="123"/>
      <c r="D32" s="123"/>
      <c r="E32" s="123"/>
      <c r="F32" s="123"/>
      <c r="G32" s="123"/>
      <c r="H32" s="120" t="s">
        <v>178</v>
      </c>
      <c r="I32" s="121" t="s">
        <v>179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1:19" ht="12.75" customHeight="1" x14ac:dyDescent="0.2">
      <c r="A33" s="59"/>
      <c r="B33" s="123"/>
      <c r="C33" s="123"/>
      <c r="D33" s="123"/>
      <c r="E33" s="123"/>
      <c r="F33" s="123"/>
      <c r="G33" s="123"/>
      <c r="H33" s="120" t="s">
        <v>180</v>
      </c>
      <c r="I33" s="121" t="s">
        <v>181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19" ht="12.75" customHeight="1" x14ac:dyDescent="0.2">
      <c r="A34" s="59"/>
      <c r="B34" s="123"/>
      <c r="C34" s="123"/>
      <c r="D34" s="123"/>
      <c r="E34" s="123"/>
      <c r="F34" s="123"/>
      <c r="G34" s="123"/>
      <c r="H34" s="120" t="s">
        <v>182</v>
      </c>
      <c r="I34" s="121" t="s">
        <v>183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12.75" customHeight="1" x14ac:dyDescent="0.2">
      <c r="A35" s="59"/>
      <c r="B35" s="123"/>
      <c r="C35" s="123"/>
      <c r="D35" s="123"/>
      <c r="E35" s="123"/>
      <c r="F35" s="123"/>
      <c r="G35" s="123"/>
      <c r="H35" s="120" t="s">
        <v>184</v>
      </c>
      <c r="I35" s="121" t="s">
        <v>185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ht="12.75" customHeight="1" x14ac:dyDescent="0.2">
      <c r="A36" s="59"/>
      <c r="B36" s="123"/>
      <c r="C36" s="123"/>
      <c r="D36" s="123"/>
      <c r="E36" s="123"/>
      <c r="F36" s="123"/>
      <c r="G36" s="123"/>
      <c r="H36" s="120" t="s">
        <v>186</v>
      </c>
      <c r="I36" s="121" t="s">
        <v>187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 ht="12.75" customHeight="1" x14ac:dyDescent="0.2">
      <c r="A37" s="59"/>
      <c r="B37" s="123"/>
      <c r="C37" s="123"/>
      <c r="D37" s="123"/>
      <c r="E37" s="123"/>
      <c r="F37" s="123"/>
      <c r="G37" s="123"/>
      <c r="H37" s="120" t="s">
        <v>188</v>
      </c>
      <c r="I37" s="121" t="s">
        <v>189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1:19" ht="12.75" customHeight="1" x14ac:dyDescent="0.2">
      <c r="A38" s="59"/>
      <c r="B38" s="123"/>
      <c r="C38" s="123"/>
      <c r="D38" s="123"/>
      <c r="E38" s="123"/>
      <c r="F38" s="123"/>
      <c r="G38" s="123"/>
      <c r="H38" s="120" t="s">
        <v>190</v>
      </c>
      <c r="I38" s="121" t="s">
        <v>191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 ht="12.75" customHeight="1" x14ac:dyDescent="0.2">
      <c r="A39" s="59"/>
      <c r="B39" s="123"/>
      <c r="C39" s="123"/>
      <c r="D39" s="123"/>
      <c r="E39" s="123"/>
      <c r="F39" s="123"/>
      <c r="G39" s="123"/>
      <c r="H39" s="120" t="s">
        <v>17</v>
      </c>
      <c r="I39" s="121" t="s">
        <v>192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19" ht="12.75" customHeight="1" x14ac:dyDescent="0.2">
      <c r="A40" s="59"/>
      <c r="B40" s="123"/>
      <c r="C40" s="123"/>
      <c r="D40" s="123"/>
      <c r="E40" s="123"/>
      <c r="F40" s="123"/>
      <c r="G40" s="123"/>
      <c r="H40" s="120" t="s">
        <v>26</v>
      </c>
      <c r="I40" s="121" t="s">
        <v>193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19" ht="12.75" customHeight="1" x14ac:dyDescent="0.2">
      <c r="A41" s="59"/>
      <c r="B41" s="123"/>
      <c r="C41" s="123"/>
      <c r="D41" s="123"/>
      <c r="E41" s="123"/>
      <c r="F41" s="123"/>
      <c r="G41" s="123"/>
      <c r="H41" s="120" t="s">
        <v>194</v>
      </c>
      <c r="I41" s="121" t="s">
        <v>195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</row>
    <row r="42" spans="1:19" ht="12.75" customHeight="1" x14ac:dyDescent="0.2">
      <c r="A42" s="59"/>
      <c r="B42" s="123"/>
      <c r="C42" s="123"/>
      <c r="D42" s="123"/>
      <c r="E42" s="123"/>
      <c r="F42" s="123"/>
      <c r="G42" s="123"/>
      <c r="H42" s="120" t="s">
        <v>196</v>
      </c>
      <c r="I42" s="121" t="s">
        <v>197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</row>
    <row r="43" spans="1:19" ht="12.75" customHeight="1" x14ac:dyDescent="0.2">
      <c r="A43" s="59"/>
      <c r="B43" s="123"/>
      <c r="C43" s="123"/>
      <c r="D43" s="123"/>
      <c r="E43" s="123"/>
      <c r="F43" s="123"/>
      <c r="G43" s="123"/>
      <c r="H43" s="120" t="s">
        <v>198</v>
      </c>
      <c r="I43" s="121" t="s">
        <v>199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</row>
    <row r="44" spans="1:19" ht="12.75" customHeight="1" x14ac:dyDescent="0.2">
      <c r="A44" s="59"/>
      <c r="B44" s="123"/>
      <c r="C44" s="123"/>
      <c r="D44" s="123"/>
      <c r="E44" s="123"/>
      <c r="F44" s="123"/>
      <c r="G44" s="123"/>
      <c r="H44" s="120" t="s">
        <v>200</v>
      </c>
      <c r="I44" s="121" t="s">
        <v>201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</row>
    <row r="45" spans="1:19" ht="12.75" customHeight="1" x14ac:dyDescent="0.2">
      <c r="A45" s="59"/>
      <c r="B45" s="123"/>
      <c r="C45" s="123"/>
      <c r="D45" s="123"/>
      <c r="E45" s="123"/>
      <c r="F45" s="123"/>
      <c r="G45" s="123"/>
      <c r="H45" s="120" t="s">
        <v>202</v>
      </c>
      <c r="I45" s="121" t="s">
        <v>203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</row>
    <row r="46" spans="1:19" ht="12.75" customHeight="1" x14ac:dyDescent="0.2">
      <c r="A46" s="59"/>
      <c r="B46" s="123"/>
      <c r="C46" s="123"/>
      <c r="D46" s="123"/>
      <c r="E46" s="123"/>
      <c r="F46" s="123"/>
      <c r="G46" s="123"/>
      <c r="H46" s="120" t="s">
        <v>204</v>
      </c>
      <c r="I46" s="121" t="s">
        <v>205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</row>
    <row r="47" spans="1:19" ht="12.75" customHeight="1" x14ac:dyDescent="0.2">
      <c r="A47" s="59"/>
      <c r="B47" s="123"/>
      <c r="C47" s="123"/>
      <c r="D47" s="123"/>
      <c r="E47" s="123"/>
      <c r="F47" s="123"/>
      <c r="G47" s="123"/>
      <c r="H47" s="120" t="s">
        <v>206</v>
      </c>
      <c r="I47" s="121" t="s">
        <v>207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</row>
    <row r="48" spans="1:19" ht="12.75" customHeight="1" x14ac:dyDescent="0.2">
      <c r="A48" s="59"/>
      <c r="B48" s="123"/>
      <c r="C48" s="123"/>
      <c r="D48" s="123"/>
      <c r="E48" s="123"/>
      <c r="F48" s="123"/>
      <c r="G48" s="123"/>
      <c r="H48" s="120" t="s">
        <v>208</v>
      </c>
      <c r="I48" s="121" t="s">
        <v>209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19" ht="12.75" customHeight="1" x14ac:dyDescent="0.2">
      <c r="A49" s="59"/>
      <c r="B49" s="123"/>
      <c r="C49" s="123"/>
      <c r="D49" s="123"/>
      <c r="E49" s="123"/>
      <c r="F49" s="123"/>
      <c r="G49" s="123"/>
      <c r="H49" s="120" t="s">
        <v>210</v>
      </c>
      <c r="I49" s="121" t="s">
        <v>211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</row>
    <row r="50" spans="1:19" ht="12.75" customHeight="1" x14ac:dyDescent="0.2">
      <c r="A50" s="59"/>
      <c r="B50" s="123"/>
      <c r="C50" s="123"/>
      <c r="D50" s="123"/>
      <c r="E50" s="123"/>
      <c r="F50" s="123"/>
      <c r="G50" s="123"/>
      <c r="H50" s="120" t="s">
        <v>212</v>
      </c>
      <c r="I50" s="121" t="s">
        <v>213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1:19" ht="12.75" customHeight="1" x14ac:dyDescent="0.2">
      <c r="A51" s="59"/>
      <c r="B51" s="123"/>
      <c r="C51" s="123"/>
      <c r="D51" s="123"/>
      <c r="E51" s="123"/>
      <c r="F51" s="123"/>
      <c r="G51" s="123"/>
      <c r="H51" s="120" t="s">
        <v>214</v>
      </c>
      <c r="I51" s="121" t="s">
        <v>215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</row>
    <row r="52" spans="1:19" ht="12.75" customHeight="1" x14ac:dyDescent="0.2">
      <c r="A52" s="59"/>
      <c r="B52" s="123"/>
      <c r="C52" s="123"/>
      <c r="D52" s="123"/>
      <c r="E52" s="123"/>
      <c r="F52" s="123"/>
      <c r="G52" s="123"/>
      <c r="H52" s="120" t="s">
        <v>216</v>
      </c>
      <c r="I52" s="121" t="s">
        <v>217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</row>
    <row r="53" spans="1:19" ht="12.75" customHeight="1" x14ac:dyDescent="0.2">
      <c r="A53" s="59"/>
      <c r="B53" s="123"/>
      <c r="C53" s="123"/>
      <c r="D53" s="123"/>
      <c r="E53" s="123"/>
      <c r="F53" s="123"/>
      <c r="G53" s="123"/>
      <c r="H53" s="120" t="s">
        <v>218</v>
      </c>
      <c r="I53" s="121" t="s">
        <v>219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</row>
    <row r="54" spans="1:19" ht="12.75" customHeight="1" x14ac:dyDescent="0.2">
      <c r="A54" s="59"/>
      <c r="B54" s="123"/>
      <c r="C54" s="123"/>
      <c r="D54" s="123"/>
      <c r="E54" s="123"/>
      <c r="F54" s="123"/>
      <c r="G54" s="123"/>
      <c r="H54" s="120" t="s">
        <v>220</v>
      </c>
      <c r="I54" s="121" t="s">
        <v>221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</row>
    <row r="55" spans="1:19" ht="12.75" customHeight="1" x14ac:dyDescent="0.2">
      <c r="A55" s="59"/>
      <c r="B55" s="123"/>
      <c r="C55" s="123"/>
      <c r="D55" s="123"/>
      <c r="E55" s="123"/>
      <c r="F55" s="123"/>
      <c r="G55" s="123"/>
      <c r="H55" s="120" t="s">
        <v>222</v>
      </c>
      <c r="I55" s="121" t="s">
        <v>223</v>
      </c>
      <c r="J55" s="59"/>
      <c r="K55" s="59"/>
      <c r="L55" s="59"/>
      <c r="M55" s="59"/>
      <c r="N55" s="59"/>
      <c r="O55" s="59"/>
      <c r="P55" s="59"/>
      <c r="Q55" s="59"/>
      <c r="R55" s="59"/>
      <c r="S55" s="59"/>
    </row>
    <row r="56" spans="1:19" ht="12.75" customHeight="1" x14ac:dyDescent="0.2">
      <c r="A56" s="59"/>
      <c r="B56" s="123"/>
      <c r="C56" s="123"/>
      <c r="D56" s="123"/>
      <c r="E56" s="123"/>
      <c r="F56" s="123"/>
      <c r="G56" s="123"/>
      <c r="H56" s="120" t="s">
        <v>224</v>
      </c>
      <c r="I56" s="121" t="s">
        <v>225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19" ht="12.75" customHeight="1" x14ac:dyDescent="0.2">
      <c r="A57" s="59"/>
      <c r="B57" s="123"/>
      <c r="C57" s="123"/>
      <c r="D57" s="123"/>
      <c r="E57" s="123"/>
      <c r="F57" s="123"/>
      <c r="G57" s="123"/>
      <c r="H57" s="120" t="s">
        <v>226</v>
      </c>
      <c r="I57" s="121" t="s">
        <v>227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</row>
    <row r="58" spans="1:19" ht="12.75" customHeight="1" x14ac:dyDescent="0.2">
      <c r="A58" s="59"/>
      <c r="B58" s="123"/>
      <c r="C58" s="123"/>
      <c r="D58" s="123"/>
      <c r="E58" s="123"/>
      <c r="F58" s="123"/>
      <c r="G58" s="123"/>
      <c r="H58" s="120" t="s">
        <v>228</v>
      </c>
      <c r="I58" s="121" t="s">
        <v>229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</row>
    <row r="59" spans="1:19" ht="12.75" customHeight="1" x14ac:dyDescent="0.2">
      <c r="A59" s="59"/>
      <c r="B59" s="123"/>
      <c r="C59" s="123"/>
      <c r="D59" s="123"/>
      <c r="E59" s="123"/>
      <c r="F59" s="123"/>
      <c r="G59" s="123"/>
      <c r="H59" s="120" t="s">
        <v>230</v>
      </c>
      <c r="I59" s="121" t="s">
        <v>231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</row>
    <row r="60" spans="1:19" ht="12.75" customHeight="1" x14ac:dyDescent="0.2">
      <c r="A60" s="59"/>
      <c r="B60" s="123"/>
      <c r="C60" s="123"/>
      <c r="D60" s="123"/>
      <c r="E60" s="123"/>
      <c r="F60" s="123"/>
      <c r="G60" s="123"/>
      <c r="H60" s="120" t="s">
        <v>232</v>
      </c>
      <c r="I60" s="121" t="s">
        <v>233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</row>
    <row r="61" spans="1:19" ht="12.75" customHeight="1" x14ac:dyDescent="0.2">
      <c r="A61" s="59"/>
      <c r="B61" s="123"/>
      <c r="C61" s="123"/>
      <c r="D61" s="123"/>
      <c r="E61" s="123"/>
      <c r="F61" s="123"/>
      <c r="G61" s="123"/>
      <c r="H61" s="120" t="s">
        <v>234</v>
      </c>
      <c r="I61" s="121" t="s">
        <v>235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</row>
    <row r="62" spans="1:19" ht="12.75" customHeight="1" x14ac:dyDescent="0.2">
      <c r="A62" s="59"/>
      <c r="B62" s="123"/>
      <c r="C62" s="123"/>
      <c r="D62" s="123"/>
      <c r="E62" s="123"/>
      <c r="F62" s="123"/>
      <c r="G62" s="123"/>
      <c r="H62" s="120" t="s">
        <v>236</v>
      </c>
      <c r="I62" s="121" t="s">
        <v>237</v>
      </c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19" ht="12.75" customHeight="1" x14ac:dyDescent="0.2">
      <c r="A63" s="59"/>
      <c r="B63" s="123"/>
      <c r="C63" s="123"/>
      <c r="D63" s="123"/>
      <c r="E63" s="123"/>
      <c r="F63" s="123"/>
      <c r="G63" s="123"/>
      <c r="H63" s="120" t="s">
        <v>238</v>
      </c>
      <c r="I63" s="121" t="s">
        <v>239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</row>
    <row r="64" spans="1:19" ht="12.75" customHeight="1" x14ac:dyDescent="0.2">
      <c r="A64" s="59"/>
      <c r="B64" s="123"/>
      <c r="C64" s="123"/>
      <c r="D64" s="123"/>
      <c r="E64" s="123"/>
      <c r="F64" s="123"/>
      <c r="G64" s="123"/>
      <c r="H64" s="120" t="s">
        <v>240</v>
      </c>
      <c r="I64" s="121" t="s">
        <v>241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</row>
    <row r="65" spans="1:19" ht="12.75" customHeight="1" x14ac:dyDescent="0.2">
      <c r="A65" s="59"/>
      <c r="B65" s="123"/>
      <c r="C65" s="123"/>
      <c r="D65" s="123"/>
      <c r="E65" s="123"/>
      <c r="F65" s="123"/>
      <c r="G65" s="123"/>
      <c r="H65" s="120" t="s">
        <v>242</v>
      </c>
      <c r="I65" s="121" t="s">
        <v>243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</row>
    <row r="66" spans="1:19" ht="12.75" customHeight="1" x14ac:dyDescent="0.2">
      <c r="A66" s="59"/>
      <c r="B66" s="123"/>
      <c r="C66" s="123"/>
      <c r="D66" s="123"/>
      <c r="E66" s="123"/>
      <c r="F66" s="123"/>
      <c r="G66" s="123"/>
      <c r="H66" s="120" t="s">
        <v>244</v>
      </c>
      <c r="I66" s="121" t="s">
        <v>245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ht="12.75" customHeight="1" x14ac:dyDescent="0.2">
      <c r="A67" s="59"/>
      <c r="B67" s="123"/>
      <c r="C67" s="123"/>
      <c r="D67" s="123"/>
      <c r="E67" s="123"/>
      <c r="F67" s="123"/>
      <c r="G67" s="123"/>
      <c r="H67" s="120" t="s">
        <v>246</v>
      </c>
      <c r="I67" s="121" t="s">
        <v>247</v>
      </c>
      <c r="J67" s="59"/>
      <c r="K67" s="59"/>
      <c r="L67" s="59"/>
      <c r="M67" s="59"/>
      <c r="N67" s="59"/>
      <c r="O67" s="59"/>
      <c r="P67" s="59"/>
      <c r="Q67" s="59"/>
      <c r="R67" s="59"/>
      <c r="S67" s="59"/>
    </row>
    <row r="68" spans="1:19" ht="12.75" customHeight="1" x14ac:dyDescent="0.2">
      <c r="A68" s="59"/>
      <c r="B68" s="123"/>
      <c r="C68" s="123"/>
      <c r="D68" s="123"/>
      <c r="E68" s="123"/>
      <c r="F68" s="123"/>
      <c r="G68" s="123"/>
      <c r="H68" s="120" t="s">
        <v>248</v>
      </c>
      <c r="I68" s="121" t="s">
        <v>249</v>
      </c>
      <c r="J68" s="59"/>
      <c r="K68" s="59"/>
      <c r="L68" s="59"/>
      <c r="M68" s="59"/>
      <c r="N68" s="59"/>
      <c r="O68" s="59"/>
      <c r="P68" s="59"/>
      <c r="Q68" s="59"/>
      <c r="R68" s="59"/>
      <c r="S68" s="59"/>
    </row>
    <row r="69" spans="1:19" ht="12.75" customHeight="1" x14ac:dyDescent="0.2">
      <c r="A69" s="59"/>
      <c r="B69" s="123"/>
      <c r="C69" s="123"/>
      <c r="D69" s="123"/>
      <c r="E69" s="123"/>
      <c r="F69" s="123"/>
      <c r="G69" s="123"/>
      <c r="H69" s="120" t="s">
        <v>250</v>
      </c>
      <c r="I69" s="121" t="s">
        <v>251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</row>
    <row r="70" spans="1:19" ht="12.75" customHeight="1" x14ac:dyDescent="0.2">
      <c r="A70" s="59"/>
      <c r="B70" s="123"/>
      <c r="C70" s="123"/>
      <c r="D70" s="123"/>
      <c r="E70" s="123"/>
      <c r="F70" s="123"/>
      <c r="G70" s="123"/>
      <c r="H70" s="120" t="s">
        <v>27</v>
      </c>
      <c r="I70" s="121" t="s">
        <v>252</v>
      </c>
      <c r="J70" s="59"/>
      <c r="K70" s="59"/>
      <c r="L70" s="59"/>
      <c r="M70" s="59"/>
      <c r="N70" s="59"/>
      <c r="O70" s="59"/>
      <c r="P70" s="59"/>
      <c r="Q70" s="59"/>
      <c r="R70" s="59"/>
      <c r="S70" s="59"/>
    </row>
    <row r="71" spans="1:19" ht="12.75" customHeight="1" x14ac:dyDescent="0.2">
      <c r="A71" s="59"/>
      <c r="B71" s="123"/>
      <c r="C71" s="123"/>
      <c r="D71" s="123"/>
      <c r="E71" s="123"/>
      <c r="F71" s="123"/>
      <c r="G71" s="123"/>
      <c r="H71" s="120" t="s">
        <v>253</v>
      </c>
      <c r="I71" s="121" t="s">
        <v>254</v>
      </c>
      <c r="J71" s="59"/>
      <c r="K71" s="59"/>
      <c r="L71" s="59"/>
      <c r="M71" s="59"/>
      <c r="N71" s="59"/>
      <c r="O71" s="59"/>
      <c r="P71" s="59"/>
      <c r="Q71" s="59"/>
      <c r="R71" s="59"/>
      <c r="S71" s="59"/>
    </row>
    <row r="72" spans="1:19" ht="12.75" customHeight="1" x14ac:dyDescent="0.2">
      <c r="A72" s="59"/>
      <c r="B72" s="123"/>
      <c r="C72" s="123"/>
      <c r="D72" s="123"/>
      <c r="E72" s="123"/>
      <c r="F72" s="123"/>
      <c r="G72" s="123"/>
      <c r="H72" s="120" t="s">
        <v>255</v>
      </c>
      <c r="I72" s="121" t="s">
        <v>256</v>
      </c>
      <c r="J72" s="59"/>
      <c r="K72" s="59"/>
      <c r="L72" s="59"/>
      <c r="M72" s="59"/>
      <c r="N72" s="59"/>
      <c r="O72" s="59"/>
      <c r="P72" s="59"/>
      <c r="Q72" s="59"/>
      <c r="R72" s="59"/>
      <c r="S72" s="59"/>
    </row>
    <row r="73" spans="1:19" ht="12.75" customHeight="1" x14ac:dyDescent="0.2">
      <c r="A73" s="59"/>
      <c r="B73" s="123"/>
      <c r="C73" s="123"/>
      <c r="D73" s="123"/>
      <c r="E73" s="123"/>
      <c r="F73" s="123"/>
      <c r="G73" s="123"/>
      <c r="H73" s="120" t="s">
        <v>257</v>
      </c>
      <c r="I73" s="121" t="s">
        <v>258</v>
      </c>
      <c r="J73" s="59"/>
      <c r="K73" s="59"/>
      <c r="L73" s="59"/>
      <c r="M73" s="59"/>
      <c r="N73" s="59"/>
      <c r="O73" s="59"/>
      <c r="P73" s="59"/>
      <c r="Q73" s="59"/>
      <c r="R73" s="59"/>
      <c r="S73" s="59"/>
    </row>
    <row r="74" spans="1:19" ht="12.75" customHeight="1" x14ac:dyDescent="0.2">
      <c r="A74" s="59"/>
      <c r="B74" s="123"/>
      <c r="C74" s="123"/>
      <c r="D74" s="123"/>
      <c r="E74" s="123"/>
      <c r="F74" s="123"/>
      <c r="G74" s="123"/>
      <c r="H74" s="120" t="s">
        <v>259</v>
      </c>
      <c r="I74" s="121" t="s">
        <v>260</v>
      </c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1:19" ht="12.75" customHeight="1" x14ac:dyDescent="0.2">
      <c r="A75" s="59"/>
      <c r="B75" s="123"/>
      <c r="C75" s="123"/>
      <c r="D75" s="123"/>
      <c r="E75" s="123"/>
      <c r="F75" s="123"/>
      <c r="G75" s="123"/>
      <c r="H75" s="120" t="s">
        <v>261</v>
      </c>
      <c r="I75" s="121" t="s">
        <v>262</v>
      </c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6" spans="1:19" ht="12.75" customHeight="1" x14ac:dyDescent="0.2">
      <c r="A76" s="59"/>
      <c r="B76" s="123"/>
      <c r="C76" s="123"/>
      <c r="D76" s="123"/>
      <c r="E76" s="123"/>
      <c r="F76" s="123"/>
      <c r="G76" s="123"/>
      <c r="H76" s="120" t="s">
        <v>263</v>
      </c>
      <c r="I76" s="121" t="s">
        <v>264</v>
      </c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19" ht="12.75" customHeight="1" x14ac:dyDescent="0.2">
      <c r="A77" s="59"/>
      <c r="B77" s="123"/>
      <c r="C77" s="123"/>
      <c r="D77" s="123"/>
      <c r="E77" s="123"/>
      <c r="F77" s="123"/>
      <c r="G77" s="123"/>
      <c r="H77" s="120" t="s">
        <v>265</v>
      </c>
      <c r="I77" s="121" t="s">
        <v>266</v>
      </c>
      <c r="J77" s="59"/>
      <c r="K77" s="59"/>
      <c r="L77" s="59"/>
      <c r="M77" s="59"/>
      <c r="N77" s="59"/>
      <c r="O77" s="59"/>
      <c r="P77" s="59"/>
      <c r="Q77" s="59"/>
      <c r="R77" s="59"/>
      <c r="S77" s="59"/>
    </row>
    <row r="78" spans="1:19" ht="12.75" customHeight="1" x14ac:dyDescent="0.2">
      <c r="A78" s="59"/>
      <c r="B78" s="123"/>
      <c r="C78" s="123"/>
      <c r="D78" s="123"/>
      <c r="E78" s="123"/>
      <c r="F78" s="123"/>
      <c r="G78" s="123"/>
      <c r="H78" s="120" t="s">
        <v>267</v>
      </c>
      <c r="I78" s="121" t="s">
        <v>268</v>
      </c>
      <c r="J78" s="59"/>
      <c r="K78" s="59"/>
      <c r="L78" s="59"/>
      <c r="M78" s="59"/>
      <c r="N78" s="59"/>
      <c r="O78" s="59"/>
      <c r="P78" s="59"/>
      <c r="Q78" s="59"/>
      <c r="R78" s="59"/>
      <c r="S78" s="59"/>
    </row>
    <row r="79" spans="1:19" ht="12.75" customHeight="1" x14ac:dyDescent="0.2">
      <c r="A79" s="59"/>
      <c r="B79" s="123"/>
      <c r="C79" s="123"/>
      <c r="D79" s="123"/>
      <c r="E79" s="123"/>
      <c r="F79" s="123"/>
      <c r="G79" s="123"/>
      <c r="H79" s="120" t="s">
        <v>269</v>
      </c>
      <c r="I79" s="121" t="s">
        <v>270</v>
      </c>
      <c r="J79" s="59"/>
      <c r="K79" s="59"/>
      <c r="L79" s="59"/>
      <c r="M79" s="59"/>
      <c r="N79" s="59"/>
      <c r="O79" s="59"/>
      <c r="P79" s="59"/>
      <c r="Q79" s="59"/>
      <c r="R79" s="59"/>
      <c r="S79" s="59"/>
    </row>
    <row r="80" spans="1:19" ht="12.75" customHeight="1" x14ac:dyDescent="0.2">
      <c r="A80" s="59"/>
      <c r="B80" s="123"/>
      <c r="C80" s="123"/>
      <c r="D80" s="123"/>
      <c r="E80" s="123"/>
      <c r="F80" s="123"/>
      <c r="G80" s="123"/>
      <c r="H80" s="120" t="s">
        <v>271</v>
      </c>
      <c r="I80" s="121" t="s">
        <v>272</v>
      </c>
      <c r="J80" s="59"/>
      <c r="K80" s="59"/>
      <c r="L80" s="59"/>
      <c r="M80" s="59"/>
      <c r="N80" s="59"/>
      <c r="O80" s="59"/>
      <c r="P80" s="59"/>
      <c r="Q80" s="59"/>
      <c r="R80" s="59"/>
      <c r="S80" s="59"/>
    </row>
    <row r="81" spans="1:19" ht="12.75" customHeight="1" x14ac:dyDescent="0.2">
      <c r="A81" s="59"/>
      <c r="B81" s="123"/>
      <c r="C81" s="123"/>
      <c r="D81" s="123"/>
      <c r="E81" s="123"/>
      <c r="F81" s="123"/>
      <c r="G81" s="123"/>
      <c r="H81" s="120" t="s">
        <v>273</v>
      </c>
      <c r="I81" s="121" t="s">
        <v>274</v>
      </c>
      <c r="J81" s="59"/>
      <c r="K81" s="59"/>
      <c r="L81" s="59"/>
      <c r="M81" s="59"/>
      <c r="N81" s="59"/>
      <c r="O81" s="59"/>
      <c r="P81" s="59"/>
      <c r="Q81" s="59"/>
      <c r="R81" s="59"/>
      <c r="S81" s="59"/>
    </row>
    <row r="82" spans="1:19" ht="12.75" customHeight="1" x14ac:dyDescent="0.2">
      <c r="A82" s="59"/>
      <c r="B82" s="123"/>
      <c r="C82" s="123"/>
      <c r="D82" s="123"/>
      <c r="E82" s="123"/>
      <c r="F82" s="123"/>
      <c r="G82" s="123"/>
      <c r="H82" s="120" t="s">
        <v>126</v>
      </c>
      <c r="I82" s="121" t="s">
        <v>275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</row>
    <row r="83" spans="1:19" ht="12.75" customHeight="1" x14ac:dyDescent="0.2">
      <c r="A83" s="59"/>
      <c r="B83" s="123"/>
      <c r="C83" s="123"/>
      <c r="D83" s="123"/>
      <c r="E83" s="123"/>
      <c r="F83" s="123"/>
      <c r="G83" s="123"/>
      <c r="H83" s="120" t="s">
        <v>276</v>
      </c>
      <c r="I83" s="121" t="s">
        <v>277</v>
      </c>
      <c r="J83" s="59"/>
      <c r="K83" s="59"/>
      <c r="L83" s="59"/>
      <c r="M83" s="59"/>
      <c r="N83" s="59"/>
      <c r="O83" s="59"/>
      <c r="P83" s="59"/>
      <c r="Q83" s="59"/>
      <c r="R83" s="59"/>
      <c r="S83" s="59"/>
    </row>
    <row r="84" spans="1:19" ht="12.75" customHeight="1" x14ac:dyDescent="0.2">
      <c r="A84" s="59"/>
      <c r="B84" s="123"/>
      <c r="C84" s="123"/>
      <c r="D84" s="123"/>
      <c r="E84" s="123"/>
      <c r="F84" s="123"/>
      <c r="G84" s="123"/>
      <c r="H84" s="120" t="s">
        <v>278</v>
      </c>
      <c r="I84" s="121" t="s">
        <v>279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</row>
    <row r="85" spans="1:19" ht="12.75" customHeight="1" x14ac:dyDescent="0.2">
      <c r="A85" s="59"/>
      <c r="B85" s="123"/>
      <c r="C85" s="123"/>
      <c r="D85" s="123"/>
      <c r="E85" s="123"/>
      <c r="F85" s="123"/>
      <c r="G85" s="123"/>
      <c r="H85" s="120" t="s">
        <v>280</v>
      </c>
      <c r="I85" s="121" t="s">
        <v>281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</row>
    <row r="86" spans="1:19" ht="12.75" customHeight="1" x14ac:dyDescent="0.2">
      <c r="A86" s="59"/>
      <c r="B86" s="123"/>
      <c r="C86" s="123"/>
      <c r="D86" s="123"/>
      <c r="E86" s="123"/>
      <c r="F86" s="123"/>
      <c r="G86" s="123"/>
      <c r="H86" s="120" t="s">
        <v>282</v>
      </c>
      <c r="I86" s="121" t="s">
        <v>283</v>
      </c>
      <c r="J86" s="59"/>
      <c r="K86" s="59"/>
      <c r="L86" s="59"/>
      <c r="M86" s="59"/>
      <c r="N86" s="59"/>
      <c r="O86" s="59"/>
      <c r="P86" s="59"/>
      <c r="Q86" s="59"/>
      <c r="R86" s="59"/>
      <c r="S86" s="59"/>
    </row>
    <row r="87" spans="1:19" ht="12.75" customHeight="1" x14ac:dyDescent="0.2">
      <c r="A87" s="59"/>
      <c r="B87" s="123"/>
      <c r="C87" s="123"/>
      <c r="D87" s="123"/>
      <c r="E87" s="123"/>
      <c r="F87" s="123"/>
      <c r="G87" s="123"/>
      <c r="H87" s="120" t="s">
        <v>284</v>
      </c>
      <c r="I87" s="121" t="s">
        <v>285</v>
      </c>
      <c r="J87" s="59"/>
      <c r="K87" s="59"/>
      <c r="L87" s="59"/>
      <c r="M87" s="59"/>
      <c r="N87" s="59"/>
      <c r="O87" s="59"/>
      <c r="P87" s="59"/>
      <c r="Q87" s="59"/>
      <c r="R87" s="59"/>
      <c r="S87" s="59"/>
    </row>
    <row r="88" spans="1:19" ht="12.75" customHeight="1" x14ac:dyDescent="0.2">
      <c r="A88" s="59"/>
      <c r="B88" s="123"/>
      <c r="C88" s="123"/>
      <c r="D88" s="123"/>
      <c r="E88" s="123"/>
      <c r="F88" s="123"/>
      <c r="G88" s="123"/>
      <c r="H88" s="120" t="s">
        <v>286</v>
      </c>
      <c r="I88" s="121" t="s">
        <v>287</v>
      </c>
      <c r="J88" s="59"/>
      <c r="K88" s="59"/>
      <c r="L88" s="59"/>
      <c r="M88" s="59"/>
      <c r="N88" s="59"/>
      <c r="O88" s="59"/>
      <c r="P88" s="59"/>
      <c r="Q88" s="59"/>
      <c r="R88" s="59"/>
      <c r="S88" s="59"/>
    </row>
    <row r="89" spans="1:19" ht="12.75" customHeight="1" x14ac:dyDescent="0.2">
      <c r="A89" s="59"/>
      <c r="B89" s="123"/>
      <c r="C89" s="123"/>
      <c r="D89" s="123"/>
      <c r="E89" s="123"/>
      <c r="F89" s="123"/>
      <c r="G89" s="123"/>
      <c r="H89" s="120" t="s">
        <v>288</v>
      </c>
      <c r="I89" s="121" t="s">
        <v>289</v>
      </c>
      <c r="J89" s="59"/>
      <c r="K89" s="59"/>
      <c r="L89" s="59"/>
      <c r="M89" s="59"/>
      <c r="N89" s="59"/>
      <c r="O89" s="59"/>
      <c r="P89" s="59"/>
      <c r="Q89" s="59"/>
      <c r="R89" s="59"/>
      <c r="S89" s="59"/>
    </row>
    <row r="90" spans="1:19" ht="12.75" customHeight="1" x14ac:dyDescent="0.2">
      <c r="A90" s="59"/>
      <c r="B90" s="123"/>
      <c r="C90" s="123"/>
      <c r="D90" s="123"/>
      <c r="E90" s="123"/>
      <c r="F90" s="123"/>
      <c r="G90" s="123"/>
      <c r="H90" s="120" t="s">
        <v>290</v>
      </c>
      <c r="I90" s="121" t="s">
        <v>291</v>
      </c>
      <c r="J90" s="59"/>
      <c r="K90" s="59"/>
      <c r="L90" s="59"/>
      <c r="M90" s="59"/>
      <c r="N90" s="59"/>
      <c r="O90" s="59"/>
      <c r="P90" s="59"/>
      <c r="Q90" s="59"/>
      <c r="R90" s="59"/>
      <c r="S90" s="59"/>
    </row>
    <row r="91" spans="1:19" ht="12.75" customHeight="1" x14ac:dyDescent="0.2">
      <c r="A91" s="59"/>
      <c r="B91" s="123"/>
      <c r="C91" s="123"/>
      <c r="D91" s="123"/>
      <c r="E91" s="123"/>
      <c r="F91" s="123"/>
      <c r="G91" s="123"/>
      <c r="H91" s="120" t="s">
        <v>292</v>
      </c>
      <c r="I91" s="121" t="s">
        <v>293</v>
      </c>
      <c r="J91" s="59"/>
      <c r="K91" s="59"/>
      <c r="L91" s="59"/>
      <c r="M91" s="59"/>
      <c r="N91" s="59"/>
      <c r="O91" s="59"/>
      <c r="P91" s="59"/>
      <c r="Q91" s="59"/>
      <c r="R91" s="59"/>
      <c r="S91" s="59"/>
    </row>
    <row r="92" spans="1:19" ht="12.75" customHeight="1" x14ac:dyDescent="0.2">
      <c r="A92" s="59"/>
      <c r="B92" s="123"/>
      <c r="C92" s="123"/>
      <c r="D92" s="123"/>
      <c r="E92" s="123"/>
      <c r="F92" s="123"/>
      <c r="G92" s="123"/>
      <c r="H92" s="120" t="s">
        <v>294</v>
      </c>
      <c r="I92" s="121" t="s">
        <v>295</v>
      </c>
      <c r="J92" s="59"/>
      <c r="K92" s="59"/>
      <c r="L92" s="59"/>
      <c r="M92" s="59"/>
      <c r="N92" s="59"/>
      <c r="O92" s="59"/>
      <c r="P92" s="59"/>
      <c r="Q92" s="59"/>
      <c r="R92" s="59"/>
      <c r="S92" s="59"/>
    </row>
    <row r="93" spans="1:19" ht="12.75" customHeight="1" x14ac:dyDescent="0.2">
      <c r="A93" s="59"/>
      <c r="B93" s="123"/>
      <c r="C93" s="123"/>
      <c r="D93" s="123"/>
      <c r="E93" s="123"/>
      <c r="F93" s="123"/>
      <c r="G93" s="123"/>
      <c r="H93" s="120" t="s">
        <v>296</v>
      </c>
      <c r="I93" s="121" t="s">
        <v>297</v>
      </c>
      <c r="J93" s="59"/>
      <c r="K93" s="59"/>
      <c r="L93" s="59"/>
      <c r="M93" s="59"/>
      <c r="N93" s="59"/>
      <c r="O93" s="59"/>
      <c r="P93" s="59"/>
      <c r="Q93" s="59"/>
      <c r="R93" s="59"/>
      <c r="S93" s="59"/>
    </row>
    <row r="94" spans="1:19" ht="12.75" customHeight="1" x14ac:dyDescent="0.2">
      <c r="A94" s="59"/>
      <c r="B94" s="123"/>
      <c r="C94" s="123"/>
      <c r="D94" s="123"/>
      <c r="E94" s="123"/>
      <c r="F94" s="123"/>
      <c r="G94" s="123"/>
      <c r="H94" s="120" t="s">
        <v>298</v>
      </c>
      <c r="I94" s="121" t="s">
        <v>299</v>
      </c>
      <c r="J94" s="59"/>
      <c r="K94" s="59"/>
      <c r="L94" s="59"/>
      <c r="M94" s="59"/>
      <c r="N94" s="59"/>
      <c r="O94" s="59"/>
      <c r="P94" s="59"/>
      <c r="Q94" s="59"/>
      <c r="R94" s="59"/>
      <c r="S94" s="59"/>
    </row>
    <row r="95" spans="1:19" ht="12.75" customHeight="1" x14ac:dyDescent="0.2">
      <c r="A95" s="59"/>
      <c r="B95" s="123"/>
      <c r="C95" s="123"/>
      <c r="D95" s="123"/>
      <c r="E95" s="123"/>
      <c r="F95" s="123"/>
      <c r="G95" s="123"/>
      <c r="H95" s="120" t="s">
        <v>300</v>
      </c>
      <c r="I95" s="121" t="s">
        <v>301</v>
      </c>
      <c r="J95" s="59"/>
      <c r="K95" s="59"/>
      <c r="L95" s="59"/>
      <c r="M95" s="59"/>
      <c r="N95" s="59"/>
      <c r="O95" s="59"/>
      <c r="P95" s="59"/>
      <c r="Q95" s="59"/>
      <c r="R95" s="59"/>
      <c r="S95" s="59"/>
    </row>
    <row r="96" spans="1:19" ht="12.75" customHeight="1" x14ac:dyDescent="0.2">
      <c r="A96" s="59"/>
      <c r="B96" s="123"/>
      <c r="C96" s="123"/>
      <c r="D96" s="123"/>
      <c r="E96" s="123"/>
      <c r="F96" s="123"/>
      <c r="G96" s="123"/>
      <c r="H96" s="120" t="s">
        <v>302</v>
      </c>
      <c r="I96" s="121" t="s">
        <v>303</v>
      </c>
      <c r="J96" s="59"/>
      <c r="K96" s="59"/>
      <c r="L96" s="59"/>
      <c r="M96" s="59"/>
      <c r="N96" s="59"/>
      <c r="O96" s="59"/>
      <c r="P96" s="59"/>
      <c r="Q96" s="59"/>
      <c r="R96" s="59"/>
      <c r="S96" s="59"/>
    </row>
    <row r="97" spans="1:19" ht="12.75" customHeight="1" x14ac:dyDescent="0.2">
      <c r="A97" s="59"/>
      <c r="B97" s="123"/>
      <c r="C97" s="123"/>
      <c r="D97" s="123"/>
      <c r="E97" s="123"/>
      <c r="F97" s="123"/>
      <c r="G97" s="123"/>
      <c r="H97" s="120" t="s">
        <v>304</v>
      </c>
      <c r="I97" s="121" t="s">
        <v>305</v>
      </c>
      <c r="J97" s="59"/>
      <c r="K97" s="59"/>
      <c r="L97" s="59"/>
      <c r="M97" s="59"/>
      <c r="N97" s="59"/>
      <c r="O97" s="59"/>
      <c r="P97" s="59"/>
      <c r="Q97" s="59"/>
      <c r="R97" s="59"/>
      <c r="S97" s="59"/>
    </row>
    <row r="98" spans="1:19" ht="12.75" customHeight="1" x14ac:dyDescent="0.2">
      <c r="A98" s="59"/>
      <c r="B98" s="123"/>
      <c r="C98" s="123"/>
      <c r="D98" s="123"/>
      <c r="E98" s="123"/>
      <c r="F98" s="123"/>
      <c r="G98" s="123"/>
      <c r="H98" s="120" t="s">
        <v>306</v>
      </c>
      <c r="I98" s="121" t="s">
        <v>307</v>
      </c>
      <c r="J98" s="59"/>
      <c r="K98" s="59"/>
      <c r="L98" s="59"/>
      <c r="M98" s="59"/>
      <c r="N98" s="59"/>
      <c r="O98" s="59"/>
      <c r="P98" s="59"/>
      <c r="Q98" s="59"/>
      <c r="R98" s="59"/>
      <c r="S98" s="59"/>
    </row>
    <row r="99" spans="1:19" ht="12.75" customHeight="1" x14ac:dyDescent="0.2">
      <c r="A99" s="59"/>
      <c r="B99" s="123"/>
      <c r="C99" s="123"/>
      <c r="D99" s="123"/>
      <c r="E99" s="123"/>
      <c r="F99" s="123"/>
      <c r="G99" s="123"/>
      <c r="H99" s="120" t="s">
        <v>308</v>
      </c>
      <c r="I99" s="121" t="s">
        <v>309</v>
      </c>
      <c r="J99" s="59"/>
      <c r="K99" s="59"/>
      <c r="L99" s="59"/>
      <c r="M99" s="59"/>
      <c r="N99" s="59"/>
      <c r="O99" s="59"/>
      <c r="P99" s="59"/>
      <c r="Q99" s="59"/>
      <c r="R99" s="59"/>
      <c r="S99" s="59"/>
    </row>
    <row r="100" spans="1:19" ht="12.75" customHeight="1" x14ac:dyDescent="0.2">
      <c r="A100" s="59"/>
      <c r="B100" s="123"/>
      <c r="C100" s="123"/>
      <c r="D100" s="123"/>
      <c r="E100" s="123"/>
      <c r="F100" s="123"/>
      <c r="G100" s="123"/>
      <c r="H100" s="120" t="s">
        <v>310</v>
      </c>
      <c r="I100" s="121" t="s">
        <v>311</v>
      </c>
      <c r="J100" s="59"/>
      <c r="K100" s="59"/>
      <c r="L100" s="59"/>
      <c r="M100" s="59"/>
      <c r="N100" s="59"/>
      <c r="O100" s="59"/>
      <c r="P100" s="59"/>
      <c r="Q100" s="59"/>
      <c r="R100" s="59"/>
      <c r="S100" s="59"/>
    </row>
    <row r="101" spans="1:19" ht="12.75" customHeight="1" x14ac:dyDescent="0.2">
      <c r="A101" s="59"/>
      <c r="B101" s="123"/>
      <c r="C101" s="123"/>
      <c r="D101" s="123"/>
      <c r="E101" s="123"/>
      <c r="F101" s="123"/>
      <c r="G101" s="123"/>
      <c r="H101" s="120" t="s">
        <v>312</v>
      </c>
      <c r="I101" s="121" t="s">
        <v>313</v>
      </c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  <row r="102" spans="1:19" ht="12.75" customHeight="1" x14ac:dyDescent="0.2">
      <c r="A102" s="59"/>
      <c r="B102" s="123"/>
      <c r="C102" s="123"/>
      <c r="D102" s="123"/>
      <c r="E102" s="123"/>
      <c r="F102" s="123"/>
      <c r="G102" s="123"/>
      <c r="H102" s="120" t="s">
        <v>314</v>
      </c>
      <c r="I102" s="121" t="s">
        <v>315</v>
      </c>
      <c r="J102" s="59"/>
      <c r="K102" s="59"/>
      <c r="L102" s="59"/>
      <c r="M102" s="59"/>
      <c r="N102" s="59"/>
      <c r="O102" s="59"/>
      <c r="P102" s="59"/>
      <c r="Q102" s="59"/>
      <c r="R102" s="59"/>
      <c r="S102" s="59"/>
    </row>
    <row r="103" spans="1:19" ht="12.75" customHeight="1" x14ac:dyDescent="0.2">
      <c r="A103" s="59"/>
      <c r="B103" s="123"/>
      <c r="C103" s="123"/>
      <c r="D103" s="123"/>
      <c r="E103" s="123"/>
      <c r="F103" s="123"/>
      <c r="G103" s="123"/>
      <c r="H103" s="120" t="s">
        <v>316</v>
      </c>
      <c r="I103" s="121" t="s">
        <v>317</v>
      </c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19" ht="12.75" customHeight="1" x14ac:dyDescent="0.2">
      <c r="A104" s="59"/>
      <c r="B104" s="123"/>
      <c r="C104" s="123"/>
      <c r="D104" s="123"/>
      <c r="E104" s="123"/>
      <c r="F104" s="123"/>
      <c r="G104" s="123"/>
      <c r="H104" s="120" t="s">
        <v>318</v>
      </c>
      <c r="I104" s="121" t="s">
        <v>319</v>
      </c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 ht="12.75" customHeight="1" x14ac:dyDescent="0.2">
      <c r="A105" s="59"/>
      <c r="B105" s="123"/>
      <c r="C105" s="123"/>
      <c r="D105" s="123"/>
      <c r="E105" s="123"/>
      <c r="F105" s="123"/>
      <c r="G105" s="123"/>
      <c r="H105" s="120" t="s">
        <v>320</v>
      </c>
      <c r="I105" s="121" t="s">
        <v>321</v>
      </c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 ht="12.75" customHeight="1" x14ac:dyDescent="0.2">
      <c r="A106" s="59"/>
      <c r="B106" s="123"/>
      <c r="C106" s="123"/>
      <c r="D106" s="123"/>
      <c r="E106" s="123"/>
      <c r="F106" s="123"/>
      <c r="G106" s="123"/>
      <c r="H106" s="120" t="s">
        <v>322</v>
      </c>
      <c r="I106" s="121" t="s">
        <v>323</v>
      </c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19" ht="12.75" customHeight="1" x14ac:dyDescent="0.2">
      <c r="A107" s="59"/>
      <c r="B107" s="123"/>
      <c r="C107" s="123"/>
      <c r="D107" s="123"/>
      <c r="E107" s="123"/>
      <c r="F107" s="123"/>
      <c r="G107" s="123"/>
      <c r="H107" s="120" t="s">
        <v>324</v>
      </c>
      <c r="I107" s="121" t="s">
        <v>325</v>
      </c>
      <c r="J107" s="59"/>
      <c r="K107" s="59"/>
      <c r="L107" s="59"/>
      <c r="M107" s="59"/>
      <c r="N107" s="59"/>
      <c r="O107" s="59"/>
      <c r="P107" s="59"/>
      <c r="Q107" s="59"/>
      <c r="R107" s="59"/>
      <c r="S107" s="59"/>
    </row>
    <row r="108" spans="1:19" ht="12.75" customHeight="1" x14ac:dyDescent="0.2">
      <c r="A108" s="59"/>
      <c r="B108" s="123"/>
      <c r="C108" s="123"/>
      <c r="D108" s="123"/>
      <c r="E108" s="123"/>
      <c r="F108" s="123"/>
      <c r="G108" s="123"/>
      <c r="H108" s="120" t="s">
        <v>326</v>
      </c>
      <c r="I108" s="121" t="s">
        <v>327</v>
      </c>
      <c r="J108" s="59"/>
      <c r="K108" s="59"/>
      <c r="L108" s="59"/>
      <c r="M108" s="59"/>
      <c r="N108" s="59"/>
      <c r="O108" s="59"/>
      <c r="P108" s="59"/>
      <c r="Q108" s="59"/>
      <c r="R108" s="59"/>
      <c r="S108" s="59"/>
    </row>
    <row r="109" spans="1:19" ht="12.75" customHeight="1" x14ac:dyDescent="0.2">
      <c r="A109" s="59"/>
      <c r="B109" s="123"/>
      <c r="C109" s="123"/>
      <c r="D109" s="123"/>
      <c r="E109" s="123"/>
      <c r="F109" s="123"/>
      <c r="G109" s="123"/>
      <c r="H109" s="120" t="s">
        <v>328</v>
      </c>
      <c r="I109" s="121" t="s">
        <v>329</v>
      </c>
      <c r="J109" s="59"/>
      <c r="K109" s="59"/>
      <c r="L109" s="59"/>
      <c r="M109" s="59"/>
      <c r="N109" s="59"/>
      <c r="O109" s="59"/>
      <c r="P109" s="59"/>
      <c r="Q109" s="59"/>
      <c r="R109" s="59"/>
      <c r="S109" s="59"/>
    </row>
    <row r="110" spans="1:19" ht="12.75" customHeight="1" x14ac:dyDescent="0.2">
      <c r="A110" s="59"/>
      <c r="B110" s="123"/>
      <c r="C110" s="123"/>
      <c r="D110" s="123"/>
      <c r="E110" s="123"/>
      <c r="F110" s="123"/>
      <c r="G110" s="123"/>
      <c r="H110" s="120" t="s">
        <v>330</v>
      </c>
      <c r="I110" s="121" t="s">
        <v>331</v>
      </c>
      <c r="J110" s="59"/>
      <c r="K110" s="59"/>
      <c r="L110" s="59"/>
      <c r="M110" s="59"/>
      <c r="N110" s="59"/>
      <c r="O110" s="59"/>
      <c r="P110" s="59"/>
      <c r="Q110" s="59"/>
      <c r="R110" s="59"/>
      <c r="S110" s="59"/>
    </row>
    <row r="111" spans="1:19" ht="12.75" customHeight="1" x14ac:dyDescent="0.2">
      <c r="A111" s="59"/>
      <c r="B111" s="123"/>
      <c r="C111" s="123"/>
      <c r="D111" s="123"/>
      <c r="E111" s="123"/>
      <c r="F111" s="123"/>
      <c r="G111" s="123"/>
      <c r="H111" s="120" t="s">
        <v>332</v>
      </c>
      <c r="I111" s="121" t="s">
        <v>333</v>
      </c>
      <c r="J111" s="59"/>
      <c r="K111" s="59"/>
      <c r="L111" s="59"/>
      <c r="M111" s="59"/>
      <c r="N111" s="59"/>
      <c r="O111" s="59"/>
      <c r="P111" s="59"/>
      <c r="Q111" s="59"/>
      <c r="R111" s="59"/>
      <c r="S111" s="59"/>
    </row>
    <row r="112" spans="1:19" ht="12.75" customHeight="1" x14ac:dyDescent="0.2">
      <c r="A112" s="59"/>
      <c r="B112" s="123"/>
      <c r="C112" s="123"/>
      <c r="D112" s="123"/>
      <c r="E112" s="123"/>
      <c r="F112" s="123"/>
      <c r="G112" s="123"/>
      <c r="H112" s="120" t="s">
        <v>334</v>
      </c>
      <c r="I112" s="121" t="s">
        <v>335</v>
      </c>
      <c r="J112" s="59"/>
      <c r="K112" s="59"/>
      <c r="L112" s="59"/>
      <c r="M112" s="59"/>
      <c r="N112" s="59"/>
      <c r="O112" s="59"/>
      <c r="P112" s="59"/>
      <c r="Q112" s="59"/>
      <c r="R112" s="59"/>
      <c r="S112" s="59"/>
    </row>
    <row r="113" spans="1:19" ht="12.75" customHeight="1" x14ac:dyDescent="0.2">
      <c r="A113" s="59"/>
      <c r="B113" s="123"/>
      <c r="C113" s="123"/>
      <c r="D113" s="123"/>
      <c r="E113" s="123"/>
      <c r="F113" s="123"/>
      <c r="G113" s="123"/>
      <c r="H113" s="120" t="s">
        <v>336</v>
      </c>
      <c r="I113" s="121" t="s">
        <v>337</v>
      </c>
      <c r="J113" s="59"/>
      <c r="K113" s="59"/>
      <c r="L113" s="59"/>
      <c r="M113" s="59"/>
      <c r="N113" s="59"/>
      <c r="O113" s="59"/>
      <c r="P113" s="59"/>
      <c r="Q113" s="59"/>
      <c r="R113" s="59"/>
      <c r="S113" s="59"/>
    </row>
    <row r="114" spans="1:19" ht="12.75" customHeight="1" x14ac:dyDescent="0.2">
      <c r="A114" s="59"/>
      <c r="B114" s="123"/>
      <c r="C114" s="123"/>
      <c r="D114" s="123"/>
      <c r="E114" s="123"/>
      <c r="F114" s="123"/>
      <c r="G114" s="123"/>
      <c r="H114" s="120" t="s">
        <v>338</v>
      </c>
      <c r="I114" s="121" t="s">
        <v>339</v>
      </c>
      <c r="J114" s="59"/>
      <c r="K114" s="59"/>
      <c r="L114" s="59"/>
      <c r="M114" s="59"/>
      <c r="N114" s="59"/>
      <c r="O114" s="59"/>
      <c r="P114" s="59"/>
      <c r="Q114" s="59"/>
      <c r="R114" s="59"/>
      <c r="S114" s="59"/>
    </row>
    <row r="115" spans="1:19" ht="12.75" customHeight="1" x14ac:dyDescent="0.2">
      <c r="A115" s="59"/>
      <c r="B115" s="123"/>
      <c r="C115" s="123"/>
      <c r="D115" s="123"/>
      <c r="E115" s="123"/>
      <c r="F115" s="123"/>
      <c r="G115" s="123"/>
      <c r="H115" s="120" t="s">
        <v>340</v>
      </c>
      <c r="I115" s="121" t="s">
        <v>341</v>
      </c>
      <c r="J115" s="59"/>
      <c r="K115" s="59"/>
      <c r="L115" s="59"/>
      <c r="M115" s="59"/>
      <c r="N115" s="59"/>
      <c r="O115" s="59"/>
      <c r="P115" s="59"/>
      <c r="Q115" s="59"/>
      <c r="R115" s="59"/>
      <c r="S115" s="59"/>
    </row>
    <row r="116" spans="1:19" ht="12.75" customHeight="1" x14ac:dyDescent="0.2">
      <c r="A116" s="59"/>
      <c r="B116" s="123"/>
      <c r="C116" s="123"/>
      <c r="D116" s="123"/>
      <c r="E116" s="123"/>
      <c r="F116" s="123"/>
      <c r="G116" s="123"/>
      <c r="H116" s="120" t="s">
        <v>342</v>
      </c>
      <c r="I116" s="121" t="s">
        <v>343</v>
      </c>
      <c r="J116" s="59"/>
      <c r="K116" s="59"/>
      <c r="L116" s="59"/>
      <c r="M116" s="59"/>
      <c r="N116" s="59"/>
      <c r="O116" s="59"/>
      <c r="P116" s="59"/>
      <c r="Q116" s="59"/>
      <c r="R116" s="59"/>
      <c r="S116" s="59"/>
    </row>
    <row r="117" spans="1:19" ht="12.75" customHeight="1" x14ac:dyDescent="0.2">
      <c r="A117" s="59"/>
      <c r="B117" s="123"/>
      <c r="C117" s="123"/>
      <c r="D117" s="123"/>
      <c r="E117" s="123"/>
      <c r="F117" s="123"/>
      <c r="G117" s="123"/>
      <c r="H117" s="120" t="s">
        <v>344</v>
      </c>
      <c r="I117" s="121" t="s">
        <v>345</v>
      </c>
      <c r="J117" s="59"/>
      <c r="K117" s="59"/>
      <c r="L117" s="59"/>
      <c r="M117" s="59"/>
      <c r="N117" s="59"/>
      <c r="O117" s="59"/>
      <c r="P117" s="59"/>
      <c r="Q117" s="59"/>
      <c r="R117" s="59"/>
      <c r="S117" s="59"/>
    </row>
    <row r="118" spans="1:19" ht="12.75" customHeight="1" x14ac:dyDescent="0.2">
      <c r="A118" s="59"/>
      <c r="B118" s="123"/>
      <c r="C118" s="123"/>
      <c r="D118" s="123"/>
      <c r="E118" s="123"/>
      <c r="F118" s="123"/>
      <c r="G118" s="123"/>
      <c r="H118" s="120" t="s">
        <v>346</v>
      </c>
      <c r="I118" s="121" t="s">
        <v>347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/>
    </row>
    <row r="119" spans="1:19" ht="12.75" customHeight="1" x14ac:dyDescent="0.2">
      <c r="A119" s="59"/>
      <c r="B119" s="123"/>
      <c r="C119" s="123"/>
      <c r="D119" s="123"/>
      <c r="E119" s="123"/>
      <c r="F119" s="123"/>
      <c r="G119" s="123"/>
      <c r="H119" s="120" t="s">
        <v>348</v>
      </c>
      <c r="I119" s="121" t="s">
        <v>349</v>
      </c>
      <c r="J119" s="59"/>
      <c r="K119" s="59"/>
      <c r="L119" s="59"/>
      <c r="M119" s="59"/>
      <c r="N119" s="59"/>
      <c r="O119" s="59"/>
      <c r="P119" s="59"/>
      <c r="Q119" s="59"/>
      <c r="R119" s="59"/>
      <c r="S119" s="59"/>
    </row>
    <row r="120" spans="1:19" ht="12.75" customHeight="1" x14ac:dyDescent="0.2">
      <c r="A120" s="59"/>
      <c r="B120" s="123"/>
      <c r="C120" s="123"/>
      <c r="D120" s="123"/>
      <c r="E120" s="123"/>
      <c r="F120" s="123"/>
      <c r="G120" s="123"/>
      <c r="H120" s="120" t="s">
        <v>350</v>
      </c>
      <c r="I120" s="121" t="s">
        <v>351</v>
      </c>
      <c r="J120" s="59"/>
      <c r="K120" s="59"/>
      <c r="L120" s="59"/>
      <c r="M120" s="59"/>
      <c r="N120" s="59"/>
      <c r="O120" s="59"/>
      <c r="P120" s="59"/>
      <c r="Q120" s="59"/>
      <c r="R120" s="59"/>
      <c r="S120" s="59"/>
    </row>
    <row r="121" spans="1:19" ht="12.75" customHeight="1" x14ac:dyDescent="0.2">
      <c r="A121" s="59"/>
      <c r="B121" s="123"/>
      <c r="C121" s="123"/>
      <c r="D121" s="123"/>
      <c r="E121" s="123"/>
      <c r="F121" s="123"/>
      <c r="G121" s="123"/>
      <c r="H121" s="120" t="s">
        <v>352</v>
      </c>
      <c r="I121" s="121" t="s">
        <v>353</v>
      </c>
      <c r="J121" s="59"/>
      <c r="K121" s="59"/>
      <c r="L121" s="59"/>
      <c r="M121" s="59"/>
      <c r="N121" s="59"/>
      <c r="O121" s="59"/>
      <c r="P121" s="59"/>
      <c r="Q121" s="59"/>
      <c r="R121" s="59"/>
      <c r="S121" s="59"/>
    </row>
    <row r="122" spans="1:19" ht="12.75" customHeight="1" x14ac:dyDescent="0.2">
      <c r="A122" s="59"/>
      <c r="B122" s="123"/>
      <c r="C122" s="123"/>
      <c r="D122" s="123"/>
      <c r="E122" s="123"/>
      <c r="F122" s="123"/>
      <c r="G122" s="123"/>
      <c r="H122" s="120" t="s">
        <v>354</v>
      </c>
      <c r="I122" s="121" t="s">
        <v>355</v>
      </c>
      <c r="J122" s="59"/>
      <c r="K122" s="59"/>
      <c r="L122" s="59"/>
      <c r="M122" s="59"/>
      <c r="N122" s="59"/>
      <c r="O122" s="59"/>
      <c r="P122" s="59"/>
      <c r="Q122" s="59"/>
      <c r="R122" s="59"/>
      <c r="S122" s="59"/>
    </row>
    <row r="123" spans="1:19" ht="12.75" customHeight="1" x14ac:dyDescent="0.2">
      <c r="A123" s="59"/>
      <c r="B123" s="123"/>
      <c r="C123" s="123"/>
      <c r="D123" s="123"/>
      <c r="E123" s="123"/>
      <c r="F123" s="123"/>
      <c r="G123" s="123"/>
      <c r="H123" s="120" t="s">
        <v>356</v>
      </c>
      <c r="I123" s="121" t="s">
        <v>357</v>
      </c>
      <c r="J123" s="59"/>
      <c r="K123" s="59"/>
      <c r="L123" s="59"/>
      <c r="M123" s="59"/>
      <c r="N123" s="59"/>
      <c r="O123" s="59"/>
      <c r="P123" s="59"/>
      <c r="Q123" s="59"/>
      <c r="R123" s="59"/>
      <c r="S123" s="59"/>
    </row>
    <row r="124" spans="1:19" ht="12.75" customHeight="1" x14ac:dyDescent="0.2">
      <c r="A124" s="59"/>
      <c r="B124" s="123"/>
      <c r="C124" s="123"/>
      <c r="D124" s="123"/>
      <c r="E124" s="123"/>
      <c r="F124" s="123"/>
      <c r="G124" s="123"/>
      <c r="H124" s="120" t="s">
        <v>358</v>
      </c>
      <c r="I124" s="121" t="s">
        <v>359</v>
      </c>
      <c r="J124" s="59"/>
      <c r="K124" s="59"/>
      <c r="L124" s="59"/>
      <c r="M124" s="59"/>
      <c r="N124" s="59"/>
      <c r="O124" s="59"/>
      <c r="P124" s="59"/>
      <c r="Q124" s="59"/>
      <c r="R124" s="59"/>
      <c r="S124" s="59"/>
    </row>
    <row r="125" spans="1:19" ht="12.75" customHeight="1" x14ac:dyDescent="0.2">
      <c r="A125" s="59"/>
      <c r="B125" s="123"/>
      <c r="C125" s="123"/>
      <c r="D125" s="123"/>
      <c r="E125" s="123"/>
      <c r="F125" s="123"/>
      <c r="G125" s="123"/>
      <c r="H125" s="120" t="s">
        <v>360</v>
      </c>
      <c r="I125" s="121" t="s">
        <v>361</v>
      </c>
      <c r="J125" s="59"/>
      <c r="K125" s="59"/>
      <c r="L125" s="59"/>
      <c r="M125" s="59"/>
      <c r="N125" s="59"/>
      <c r="O125" s="59"/>
      <c r="P125" s="59"/>
      <c r="Q125" s="59"/>
      <c r="R125" s="59"/>
      <c r="S125" s="59"/>
    </row>
    <row r="126" spans="1:19" ht="12.75" customHeight="1" x14ac:dyDescent="0.2">
      <c r="A126" s="59"/>
      <c r="B126" s="123"/>
      <c r="C126" s="123"/>
      <c r="D126" s="123"/>
      <c r="E126" s="123"/>
      <c r="F126" s="123"/>
      <c r="G126" s="123"/>
      <c r="H126" s="120" t="s">
        <v>362</v>
      </c>
      <c r="I126" s="121" t="s">
        <v>363</v>
      </c>
      <c r="J126" s="59"/>
      <c r="K126" s="59"/>
      <c r="L126" s="59"/>
      <c r="M126" s="59"/>
      <c r="N126" s="59"/>
      <c r="O126" s="59"/>
      <c r="P126" s="59"/>
      <c r="Q126" s="59"/>
      <c r="R126" s="59"/>
      <c r="S126" s="59"/>
    </row>
    <row r="127" spans="1:19" ht="12.75" customHeight="1" x14ac:dyDescent="0.2">
      <c r="A127" s="59"/>
      <c r="B127" s="123"/>
      <c r="C127" s="123"/>
      <c r="D127" s="123"/>
      <c r="E127" s="123"/>
      <c r="F127" s="123"/>
      <c r="G127" s="123"/>
      <c r="H127" s="120" t="s">
        <v>364</v>
      </c>
      <c r="I127" s="121" t="s">
        <v>365</v>
      </c>
      <c r="J127" s="59"/>
      <c r="K127" s="59"/>
      <c r="L127" s="59"/>
      <c r="M127" s="59"/>
      <c r="N127" s="59"/>
      <c r="O127" s="59"/>
      <c r="P127" s="59"/>
      <c r="Q127" s="59"/>
      <c r="R127" s="59"/>
      <c r="S127" s="59"/>
    </row>
    <row r="128" spans="1:19" ht="12.75" customHeight="1" x14ac:dyDescent="0.2">
      <c r="A128" s="59"/>
      <c r="B128" s="123"/>
      <c r="C128" s="123"/>
      <c r="D128" s="123"/>
      <c r="E128" s="123"/>
      <c r="F128" s="123"/>
      <c r="G128" s="123"/>
      <c r="H128" s="120" t="s">
        <v>366</v>
      </c>
      <c r="I128" s="121" t="s">
        <v>367</v>
      </c>
      <c r="J128" s="59"/>
      <c r="K128" s="59"/>
      <c r="L128" s="59"/>
      <c r="M128" s="59"/>
      <c r="N128" s="59"/>
      <c r="O128" s="59"/>
      <c r="P128" s="59"/>
      <c r="Q128" s="59"/>
      <c r="R128" s="59"/>
      <c r="S128" s="59"/>
    </row>
    <row r="129" spans="1:19" ht="12.75" customHeight="1" x14ac:dyDescent="0.2">
      <c r="A129" s="59"/>
      <c r="B129" s="123"/>
      <c r="C129" s="123"/>
      <c r="D129" s="123"/>
      <c r="E129" s="123"/>
      <c r="F129" s="123"/>
      <c r="G129" s="123"/>
      <c r="H129" s="120" t="s">
        <v>368</v>
      </c>
      <c r="I129" s="121" t="s">
        <v>369</v>
      </c>
      <c r="J129" s="59"/>
      <c r="K129" s="59"/>
      <c r="L129" s="59"/>
      <c r="M129" s="59"/>
      <c r="N129" s="59"/>
      <c r="O129" s="59"/>
      <c r="P129" s="59"/>
      <c r="Q129" s="59"/>
      <c r="R129" s="59"/>
      <c r="S129" s="59"/>
    </row>
    <row r="130" spans="1:19" ht="12.75" customHeight="1" x14ac:dyDescent="0.2">
      <c r="A130" s="59"/>
      <c r="B130" s="123"/>
      <c r="C130" s="123"/>
      <c r="D130" s="123"/>
      <c r="E130" s="123"/>
      <c r="F130" s="123"/>
      <c r="G130" s="123"/>
      <c r="H130" s="120" t="s">
        <v>370</v>
      </c>
      <c r="I130" s="121" t="s">
        <v>371</v>
      </c>
      <c r="J130" s="59"/>
      <c r="K130" s="59"/>
      <c r="L130" s="59"/>
      <c r="M130" s="59"/>
      <c r="N130" s="59"/>
      <c r="O130" s="59"/>
      <c r="P130" s="59"/>
      <c r="Q130" s="59"/>
      <c r="R130" s="59"/>
      <c r="S130" s="59"/>
    </row>
    <row r="131" spans="1:19" ht="12.75" customHeight="1" x14ac:dyDescent="0.2">
      <c r="A131" s="59"/>
      <c r="B131" s="123"/>
      <c r="C131" s="123"/>
      <c r="D131" s="123"/>
      <c r="E131" s="123"/>
      <c r="F131" s="123"/>
      <c r="G131" s="123"/>
      <c r="H131" s="120" t="s">
        <v>372</v>
      </c>
      <c r="I131" s="121" t="s">
        <v>373</v>
      </c>
      <c r="J131" s="59"/>
      <c r="K131" s="59"/>
      <c r="L131" s="59"/>
      <c r="M131" s="59"/>
      <c r="N131" s="59"/>
      <c r="O131" s="59"/>
      <c r="P131" s="59"/>
      <c r="Q131" s="59"/>
      <c r="R131" s="59"/>
      <c r="S131" s="59"/>
    </row>
    <row r="132" spans="1:19" ht="12.75" customHeight="1" x14ac:dyDescent="0.2">
      <c r="A132" s="59"/>
      <c r="B132" s="123"/>
      <c r="C132" s="123"/>
      <c r="D132" s="123"/>
      <c r="E132" s="123"/>
      <c r="F132" s="123"/>
      <c r="G132" s="123"/>
      <c r="H132" s="120" t="s">
        <v>374</v>
      </c>
      <c r="I132" s="121" t="s">
        <v>375</v>
      </c>
      <c r="J132" s="59"/>
      <c r="K132" s="59"/>
      <c r="L132" s="59"/>
      <c r="M132" s="59"/>
      <c r="N132" s="59"/>
      <c r="O132" s="59"/>
      <c r="P132" s="59"/>
      <c r="Q132" s="59"/>
      <c r="R132" s="59"/>
      <c r="S132" s="59"/>
    </row>
    <row r="133" spans="1:19" ht="12.75" customHeight="1" x14ac:dyDescent="0.2">
      <c r="A133" s="59"/>
      <c r="B133" s="123"/>
      <c r="C133" s="123"/>
      <c r="D133" s="123"/>
      <c r="E133" s="123"/>
      <c r="F133" s="123"/>
      <c r="G133" s="123"/>
      <c r="H133" s="120" t="s">
        <v>43</v>
      </c>
      <c r="I133" s="121" t="s">
        <v>376</v>
      </c>
      <c r="J133" s="59"/>
      <c r="K133" s="59"/>
      <c r="L133" s="59"/>
      <c r="M133" s="59"/>
      <c r="N133" s="59"/>
      <c r="O133" s="59"/>
      <c r="P133" s="59"/>
      <c r="Q133" s="59"/>
      <c r="R133" s="59"/>
      <c r="S133" s="59"/>
    </row>
    <row r="134" spans="1:19" ht="12.75" customHeight="1" x14ac:dyDescent="0.2">
      <c r="A134" s="59"/>
      <c r="B134" s="123"/>
      <c r="C134" s="123"/>
      <c r="D134" s="123"/>
      <c r="E134" s="123"/>
      <c r="F134" s="123"/>
      <c r="G134" s="123"/>
      <c r="H134" s="120" t="s">
        <v>377</v>
      </c>
      <c r="I134" s="121" t="s">
        <v>378</v>
      </c>
      <c r="J134" s="59"/>
      <c r="K134" s="59"/>
      <c r="L134" s="59"/>
      <c r="M134" s="59"/>
      <c r="N134" s="59"/>
      <c r="O134" s="59"/>
      <c r="P134" s="59"/>
      <c r="Q134" s="59"/>
      <c r="R134" s="59"/>
      <c r="S134" s="59"/>
    </row>
    <row r="135" spans="1:19" ht="12.75" customHeight="1" x14ac:dyDescent="0.2">
      <c r="A135" s="59"/>
      <c r="B135" s="123"/>
      <c r="C135" s="123"/>
      <c r="D135" s="123"/>
      <c r="E135" s="123"/>
      <c r="F135" s="123"/>
      <c r="G135" s="123"/>
      <c r="H135" s="120" t="s">
        <v>379</v>
      </c>
      <c r="I135" s="121">
        <v>1001</v>
      </c>
      <c r="J135" s="59"/>
      <c r="K135" s="59"/>
      <c r="L135" s="59"/>
      <c r="M135" s="59"/>
      <c r="N135" s="59"/>
      <c r="O135" s="59"/>
      <c r="P135" s="59"/>
      <c r="Q135" s="59"/>
      <c r="R135" s="59"/>
      <c r="S135" s="59"/>
    </row>
    <row r="136" spans="1:19" ht="12.75" customHeight="1" x14ac:dyDescent="0.2">
      <c r="A136" s="59"/>
      <c r="B136" s="123"/>
      <c r="C136" s="123"/>
      <c r="D136" s="123"/>
      <c r="E136" s="123"/>
      <c r="F136" s="123"/>
      <c r="G136" s="123"/>
      <c r="H136" s="120" t="s">
        <v>380</v>
      </c>
      <c r="I136" s="121">
        <v>1002</v>
      </c>
      <c r="J136" s="59"/>
      <c r="K136" s="59"/>
      <c r="L136" s="59"/>
      <c r="M136" s="59"/>
      <c r="N136" s="59"/>
      <c r="O136" s="59"/>
      <c r="P136" s="59"/>
      <c r="Q136" s="59"/>
      <c r="R136" s="59"/>
      <c r="S136" s="59"/>
    </row>
    <row r="137" spans="1:19" ht="12.75" customHeight="1" x14ac:dyDescent="0.2">
      <c r="A137" s="59"/>
      <c r="B137" s="123"/>
      <c r="C137" s="123"/>
      <c r="D137" s="123"/>
      <c r="E137" s="123"/>
      <c r="F137" s="123"/>
      <c r="G137" s="123"/>
      <c r="H137" s="120" t="s">
        <v>381</v>
      </c>
      <c r="I137" s="121">
        <v>1003</v>
      </c>
      <c r="J137" s="59"/>
      <c r="K137" s="59"/>
      <c r="L137" s="59"/>
      <c r="M137" s="59"/>
      <c r="N137" s="59"/>
      <c r="O137" s="59"/>
      <c r="P137" s="59"/>
      <c r="Q137" s="59"/>
      <c r="R137" s="59"/>
      <c r="S137" s="59"/>
    </row>
    <row r="138" spans="1:19" ht="12.75" customHeight="1" x14ac:dyDescent="0.2">
      <c r="A138" s="59"/>
      <c r="B138" s="123"/>
      <c r="C138" s="123"/>
      <c r="D138" s="123"/>
      <c r="E138" s="123"/>
      <c r="F138" s="123"/>
      <c r="G138" s="123"/>
      <c r="H138" s="120" t="s">
        <v>382</v>
      </c>
      <c r="I138" s="121">
        <v>1004</v>
      </c>
      <c r="J138" s="59"/>
      <c r="K138" s="59"/>
      <c r="L138" s="59"/>
      <c r="M138" s="59"/>
      <c r="N138" s="59"/>
      <c r="O138" s="59"/>
      <c r="P138" s="59"/>
      <c r="Q138" s="59"/>
      <c r="R138" s="59"/>
      <c r="S138" s="59"/>
    </row>
    <row r="139" spans="1:19" ht="12.75" customHeight="1" x14ac:dyDescent="0.2">
      <c r="A139" s="59"/>
      <c r="B139" s="123"/>
      <c r="C139" s="123"/>
      <c r="D139" s="123"/>
      <c r="E139" s="123"/>
      <c r="F139" s="123"/>
      <c r="G139" s="123"/>
      <c r="H139" s="120" t="s">
        <v>383</v>
      </c>
      <c r="I139" s="121">
        <v>1005</v>
      </c>
      <c r="J139" s="59"/>
      <c r="K139" s="59"/>
      <c r="L139" s="59"/>
      <c r="M139" s="59"/>
      <c r="N139" s="59"/>
      <c r="O139" s="59"/>
      <c r="P139" s="59"/>
      <c r="Q139" s="59"/>
      <c r="R139" s="59"/>
      <c r="S139" s="59"/>
    </row>
    <row r="140" spans="1:19" ht="12.75" customHeight="1" x14ac:dyDescent="0.2">
      <c r="A140" s="59"/>
      <c r="B140" s="123"/>
      <c r="C140" s="123"/>
      <c r="D140" s="123"/>
      <c r="E140" s="123"/>
      <c r="F140" s="123"/>
      <c r="G140" s="123"/>
      <c r="H140" s="120" t="s">
        <v>384</v>
      </c>
      <c r="I140" s="121">
        <v>1006</v>
      </c>
      <c r="J140" s="59"/>
      <c r="K140" s="59"/>
      <c r="L140" s="59"/>
      <c r="M140" s="59"/>
      <c r="N140" s="59"/>
      <c r="O140" s="59"/>
      <c r="P140" s="59"/>
      <c r="Q140" s="59"/>
      <c r="R140" s="59"/>
      <c r="S140" s="59"/>
    </row>
    <row r="141" spans="1:19" ht="12.75" customHeight="1" x14ac:dyDescent="0.2">
      <c r="A141" s="59"/>
      <c r="B141" s="123"/>
      <c r="C141" s="123"/>
      <c r="D141" s="123"/>
      <c r="E141" s="123"/>
      <c r="F141" s="123"/>
      <c r="G141" s="123"/>
      <c r="H141" s="123" t="s">
        <v>386</v>
      </c>
      <c r="I141" s="121">
        <v>1007</v>
      </c>
      <c r="J141" s="59"/>
      <c r="K141" s="59"/>
      <c r="L141" s="59"/>
      <c r="M141" s="59"/>
      <c r="N141" s="59"/>
      <c r="O141" s="59"/>
      <c r="P141" s="59"/>
      <c r="Q141" s="59"/>
      <c r="R141" s="59"/>
      <c r="S141" s="59"/>
    </row>
    <row r="142" spans="1:19" ht="12.75" customHeight="1" x14ac:dyDescent="0.2">
      <c r="A142" s="59"/>
      <c r="B142" s="123"/>
      <c r="C142" s="123"/>
      <c r="D142" s="123"/>
      <c r="E142" s="123"/>
      <c r="F142" s="123"/>
      <c r="G142" s="123"/>
      <c r="H142" s="120" t="s">
        <v>387</v>
      </c>
      <c r="I142" s="121">
        <v>1008</v>
      </c>
      <c r="J142" s="59"/>
      <c r="K142" s="59"/>
      <c r="L142" s="59"/>
      <c r="M142" s="59"/>
      <c r="N142" s="59"/>
      <c r="O142" s="59"/>
      <c r="P142" s="59"/>
      <c r="Q142" s="59"/>
      <c r="R142" s="59"/>
      <c r="S142" s="59"/>
    </row>
    <row r="143" spans="1:19" ht="12.75" customHeight="1" x14ac:dyDescent="0.2">
      <c r="A143" s="59"/>
      <c r="B143" s="123"/>
      <c r="C143" s="123"/>
      <c r="D143" s="123"/>
      <c r="E143" s="123"/>
      <c r="F143" s="123"/>
      <c r="G143" s="123"/>
      <c r="H143" s="120" t="s">
        <v>388</v>
      </c>
      <c r="I143" s="121">
        <v>1009</v>
      </c>
      <c r="J143" s="59"/>
      <c r="K143" s="59"/>
      <c r="L143" s="59"/>
      <c r="M143" s="59"/>
      <c r="N143" s="59"/>
      <c r="O143" s="59"/>
      <c r="P143" s="59"/>
      <c r="Q143" s="59"/>
      <c r="R143" s="59"/>
      <c r="S143" s="59"/>
    </row>
    <row r="144" spans="1:19" ht="12.75" customHeight="1" x14ac:dyDescent="0.2">
      <c r="A144" s="59"/>
      <c r="B144" s="123"/>
      <c r="C144" s="123"/>
      <c r="D144" s="123"/>
      <c r="E144" s="123"/>
      <c r="F144" s="123"/>
      <c r="G144" s="123"/>
      <c r="H144" s="120" t="s">
        <v>389</v>
      </c>
      <c r="I144" s="121">
        <v>1010</v>
      </c>
      <c r="J144" s="59"/>
      <c r="K144" s="59"/>
      <c r="L144" s="59"/>
      <c r="M144" s="59"/>
      <c r="N144" s="59"/>
      <c r="O144" s="59"/>
      <c r="P144" s="59"/>
      <c r="Q144" s="59"/>
      <c r="R144" s="59"/>
      <c r="S144" s="59"/>
    </row>
    <row r="145" spans="1:19" ht="12.75" customHeight="1" x14ac:dyDescent="0.2">
      <c r="A145" s="59"/>
      <c r="B145" s="123"/>
      <c r="C145" s="123"/>
      <c r="D145" s="123"/>
      <c r="E145" s="123"/>
      <c r="F145" s="123"/>
      <c r="G145" s="123"/>
      <c r="H145" s="120" t="s">
        <v>390</v>
      </c>
      <c r="I145" s="121">
        <v>1011</v>
      </c>
      <c r="J145" s="59"/>
      <c r="K145" s="59"/>
      <c r="L145" s="59"/>
      <c r="M145" s="59"/>
      <c r="N145" s="59"/>
      <c r="O145" s="59"/>
      <c r="P145" s="59"/>
      <c r="Q145" s="59"/>
      <c r="R145" s="59"/>
      <c r="S145" s="59"/>
    </row>
    <row r="146" spans="1:19" ht="12.75" customHeight="1" x14ac:dyDescent="0.2">
      <c r="A146" s="59"/>
      <c r="B146" s="123"/>
      <c r="C146" s="123"/>
      <c r="D146" s="123"/>
      <c r="E146" s="123"/>
      <c r="F146" s="123"/>
      <c r="G146" s="123"/>
      <c r="H146" s="120" t="s">
        <v>391</v>
      </c>
      <c r="I146" s="121">
        <v>1012</v>
      </c>
      <c r="J146" s="59"/>
      <c r="K146" s="59"/>
      <c r="L146" s="59"/>
      <c r="M146" s="59"/>
      <c r="N146" s="59"/>
      <c r="O146" s="59"/>
      <c r="P146" s="59"/>
      <c r="Q146" s="59"/>
      <c r="R146" s="59"/>
      <c r="S146" s="59"/>
    </row>
    <row r="147" spans="1:19" ht="12.75" customHeight="1" x14ac:dyDescent="0.2">
      <c r="A147" s="59"/>
      <c r="B147" s="123"/>
      <c r="C147" s="123"/>
      <c r="D147" s="123"/>
      <c r="E147" s="123"/>
      <c r="F147" s="123"/>
      <c r="G147" s="123"/>
      <c r="H147" s="120" t="s">
        <v>392</v>
      </c>
      <c r="I147" s="121">
        <v>1013</v>
      </c>
      <c r="J147" s="59"/>
      <c r="K147" s="59"/>
      <c r="L147" s="59"/>
      <c r="M147" s="59"/>
      <c r="N147" s="59"/>
      <c r="O147" s="59"/>
      <c r="P147" s="59"/>
      <c r="Q147" s="59"/>
      <c r="R147" s="59"/>
      <c r="S147" s="59"/>
    </row>
    <row r="148" spans="1:19" ht="12.75" customHeight="1" x14ac:dyDescent="0.2">
      <c r="A148" s="59"/>
      <c r="B148" s="123"/>
      <c r="C148" s="123"/>
      <c r="D148" s="123"/>
      <c r="E148" s="123"/>
      <c r="F148" s="123"/>
      <c r="G148" s="123"/>
      <c r="H148" s="120" t="s">
        <v>393</v>
      </c>
      <c r="I148" s="121">
        <v>1014</v>
      </c>
      <c r="J148" s="59"/>
      <c r="K148" s="59"/>
      <c r="L148" s="59"/>
      <c r="M148" s="59"/>
      <c r="N148" s="59"/>
      <c r="O148" s="59"/>
      <c r="P148" s="59"/>
      <c r="Q148" s="59"/>
      <c r="R148" s="59"/>
      <c r="S148" s="59"/>
    </row>
    <row r="149" spans="1:19" ht="12.75" customHeight="1" x14ac:dyDescent="0.2">
      <c r="A149" s="59"/>
      <c r="B149" s="123"/>
      <c r="C149" s="123"/>
      <c r="D149" s="123"/>
      <c r="E149" s="123"/>
      <c r="F149" s="123"/>
      <c r="G149" s="123"/>
      <c r="H149" s="120" t="s">
        <v>394</v>
      </c>
      <c r="I149" s="121">
        <v>1015</v>
      </c>
      <c r="J149" s="59"/>
      <c r="K149" s="59"/>
      <c r="L149" s="59"/>
      <c r="M149" s="59"/>
      <c r="N149" s="59"/>
      <c r="O149" s="59"/>
      <c r="P149" s="59"/>
      <c r="Q149" s="59"/>
      <c r="R149" s="59"/>
      <c r="S149" s="59"/>
    </row>
    <row r="150" spans="1:19" ht="12.75" customHeight="1" x14ac:dyDescent="0.2">
      <c r="A150" s="59"/>
      <c r="B150" s="123"/>
      <c r="C150" s="123"/>
      <c r="D150" s="123"/>
      <c r="E150" s="123"/>
      <c r="F150" s="123"/>
      <c r="G150" s="123"/>
      <c r="H150" s="120" t="s">
        <v>395</v>
      </c>
      <c r="I150" s="121">
        <v>1016</v>
      </c>
      <c r="J150" s="59"/>
      <c r="K150" s="59"/>
      <c r="L150" s="59"/>
      <c r="M150" s="59"/>
      <c r="N150" s="59"/>
      <c r="O150" s="59"/>
      <c r="P150" s="59"/>
      <c r="Q150" s="59"/>
      <c r="R150" s="59"/>
      <c r="S150" s="59"/>
    </row>
    <row r="151" spans="1:19" ht="12.75" customHeight="1" x14ac:dyDescent="0.2">
      <c r="A151" s="59"/>
      <c r="B151" s="123"/>
      <c r="C151" s="123"/>
      <c r="D151" s="123"/>
      <c r="E151" s="123"/>
      <c r="F151" s="123"/>
      <c r="G151" s="123"/>
      <c r="H151" s="120" t="s">
        <v>396</v>
      </c>
      <c r="I151" s="121">
        <v>1017</v>
      </c>
      <c r="J151" s="59"/>
      <c r="K151" s="59"/>
      <c r="L151" s="59"/>
      <c r="M151" s="59"/>
      <c r="N151" s="59"/>
      <c r="O151" s="59"/>
      <c r="P151" s="59"/>
      <c r="Q151" s="59"/>
      <c r="R151" s="59"/>
      <c r="S151" s="59"/>
    </row>
    <row r="152" spans="1:19" ht="12.75" customHeight="1" x14ac:dyDescent="0.2">
      <c r="A152" s="59"/>
      <c r="B152" s="123"/>
      <c r="C152" s="123"/>
      <c r="D152" s="123"/>
      <c r="E152" s="123"/>
      <c r="F152" s="123"/>
      <c r="G152" s="123"/>
      <c r="H152" s="120" t="s">
        <v>397</v>
      </c>
      <c r="I152" s="121">
        <v>1018</v>
      </c>
      <c r="J152" s="59"/>
      <c r="K152" s="59"/>
      <c r="L152" s="59"/>
      <c r="M152" s="59"/>
      <c r="N152" s="59"/>
      <c r="O152" s="59"/>
      <c r="P152" s="59"/>
      <c r="Q152" s="59"/>
      <c r="R152" s="59"/>
      <c r="S152" s="59"/>
    </row>
    <row r="153" spans="1:19" ht="12.75" customHeight="1" x14ac:dyDescent="0.2">
      <c r="A153" s="59"/>
      <c r="B153" s="123"/>
      <c r="C153" s="123"/>
      <c r="D153" s="123"/>
      <c r="E153" s="123"/>
      <c r="F153" s="123"/>
      <c r="G153" s="123"/>
      <c r="H153" s="120" t="s">
        <v>398</v>
      </c>
      <c r="I153" s="121">
        <v>1019</v>
      </c>
      <c r="J153" s="59"/>
      <c r="K153" s="59"/>
      <c r="L153" s="59"/>
      <c r="M153" s="59"/>
      <c r="N153" s="59"/>
      <c r="O153" s="59"/>
      <c r="P153" s="59"/>
      <c r="Q153" s="59"/>
      <c r="R153" s="59"/>
      <c r="S153" s="59"/>
    </row>
    <row r="154" spans="1:19" ht="12.75" customHeight="1" x14ac:dyDescent="0.2">
      <c r="A154" s="59"/>
      <c r="B154" s="123"/>
      <c r="C154" s="123"/>
      <c r="D154" s="123"/>
      <c r="E154" s="123"/>
      <c r="F154" s="123"/>
      <c r="G154" s="123"/>
      <c r="H154" s="120" t="s">
        <v>400</v>
      </c>
      <c r="I154" s="121">
        <v>1020</v>
      </c>
      <c r="J154" s="59"/>
      <c r="K154" s="59"/>
      <c r="L154" s="59"/>
      <c r="M154" s="59"/>
      <c r="N154" s="59"/>
      <c r="O154" s="59"/>
      <c r="P154" s="59"/>
      <c r="Q154" s="59"/>
      <c r="R154" s="59"/>
      <c r="S154" s="59"/>
    </row>
    <row r="155" spans="1:19" ht="12.75" customHeight="1" x14ac:dyDescent="0.2">
      <c r="A155" s="59"/>
      <c r="B155" s="123"/>
      <c r="C155" s="123"/>
      <c r="D155" s="123"/>
      <c r="E155" s="123"/>
      <c r="F155" s="123"/>
      <c r="G155" s="123"/>
      <c r="H155" s="120" t="s">
        <v>401</v>
      </c>
      <c r="I155" s="121">
        <v>1021</v>
      </c>
      <c r="J155" s="59"/>
      <c r="K155" s="59"/>
      <c r="L155" s="59"/>
      <c r="M155" s="59"/>
      <c r="N155" s="59"/>
      <c r="O155" s="59"/>
      <c r="P155" s="59"/>
      <c r="Q155" s="59"/>
      <c r="R155" s="59"/>
      <c r="S155" s="59"/>
    </row>
    <row r="156" spans="1:19" ht="12.75" customHeight="1" x14ac:dyDescent="0.2">
      <c r="A156" s="59"/>
      <c r="B156" s="123"/>
      <c r="C156" s="123"/>
      <c r="D156" s="123"/>
      <c r="E156" s="123"/>
      <c r="F156" s="123"/>
      <c r="G156" s="123"/>
      <c r="H156" s="120" t="s">
        <v>402</v>
      </c>
      <c r="I156" s="121">
        <v>1022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</row>
    <row r="157" spans="1:19" ht="12.75" customHeight="1" x14ac:dyDescent="0.2">
      <c r="A157" s="59"/>
      <c r="B157" s="123"/>
      <c r="C157" s="123"/>
      <c r="D157" s="123"/>
      <c r="E157" s="123"/>
      <c r="F157" s="123"/>
      <c r="G157" s="123"/>
      <c r="H157" s="120" t="s">
        <v>403</v>
      </c>
      <c r="I157" s="121">
        <v>1023</v>
      </c>
      <c r="J157" s="59"/>
      <c r="K157" s="59"/>
      <c r="L157" s="59"/>
      <c r="M157" s="59"/>
      <c r="N157" s="59"/>
      <c r="O157" s="59"/>
      <c r="P157" s="59"/>
      <c r="Q157" s="59"/>
      <c r="R157" s="59"/>
      <c r="S157" s="59"/>
    </row>
    <row r="158" spans="1:19" ht="12.75" customHeight="1" x14ac:dyDescent="0.2">
      <c r="A158" s="59"/>
      <c r="B158" s="123"/>
      <c r="C158" s="123"/>
      <c r="D158" s="123"/>
      <c r="E158" s="123"/>
      <c r="F158" s="123"/>
      <c r="G158" s="123"/>
      <c r="H158" s="120" t="s">
        <v>404</v>
      </c>
      <c r="I158" s="121">
        <v>1024</v>
      </c>
      <c r="J158" s="59"/>
      <c r="K158" s="59"/>
      <c r="L158" s="59"/>
      <c r="M158" s="59"/>
      <c r="N158" s="59"/>
      <c r="O158" s="59"/>
      <c r="P158" s="59"/>
      <c r="Q158" s="59"/>
      <c r="R158" s="59"/>
      <c r="S158" s="59"/>
    </row>
    <row r="159" spans="1:19" ht="12.75" customHeight="1" x14ac:dyDescent="0.2">
      <c r="A159" s="59"/>
      <c r="B159" s="123"/>
      <c r="C159" s="123"/>
      <c r="D159" s="123"/>
      <c r="E159" s="123"/>
      <c r="F159" s="123"/>
      <c r="G159" s="123"/>
      <c r="H159" s="120" t="s">
        <v>405</v>
      </c>
      <c r="I159" s="121">
        <v>1025</v>
      </c>
      <c r="J159" s="59"/>
      <c r="K159" s="59"/>
      <c r="L159" s="59"/>
      <c r="M159" s="59"/>
      <c r="N159" s="59"/>
      <c r="O159" s="59"/>
      <c r="P159" s="59"/>
      <c r="Q159" s="59"/>
      <c r="R159" s="59"/>
      <c r="S159" s="59"/>
    </row>
    <row r="160" spans="1:19" ht="12.75" customHeight="1" x14ac:dyDescent="0.2">
      <c r="A160" s="59"/>
      <c r="B160" s="123"/>
      <c r="C160" s="123"/>
      <c r="D160" s="123"/>
      <c r="E160" s="123"/>
      <c r="F160" s="123"/>
      <c r="G160" s="123"/>
      <c r="H160" s="120" t="s">
        <v>406</v>
      </c>
      <c r="I160" s="121">
        <v>1026</v>
      </c>
      <c r="J160" s="59"/>
      <c r="K160" s="59"/>
      <c r="L160" s="59"/>
      <c r="M160" s="59"/>
      <c r="N160" s="59"/>
      <c r="O160" s="59"/>
      <c r="P160" s="59"/>
      <c r="Q160" s="59"/>
      <c r="R160" s="59"/>
      <c r="S160" s="59"/>
    </row>
    <row r="161" spans="1:19" ht="12.75" customHeight="1" x14ac:dyDescent="0.2">
      <c r="A161" s="59"/>
      <c r="B161" s="123"/>
      <c r="C161" s="123"/>
      <c r="D161" s="123"/>
      <c r="E161" s="123"/>
      <c r="F161" s="123"/>
      <c r="G161" s="123"/>
      <c r="H161" s="120" t="s">
        <v>407</v>
      </c>
      <c r="I161" s="121">
        <v>1027</v>
      </c>
      <c r="J161" s="59"/>
      <c r="K161" s="59"/>
      <c r="L161" s="59"/>
      <c r="M161" s="59"/>
      <c r="N161" s="59"/>
      <c r="O161" s="59"/>
      <c r="P161" s="59"/>
      <c r="Q161" s="59"/>
      <c r="R161" s="59"/>
      <c r="S161" s="59"/>
    </row>
    <row r="162" spans="1:19" ht="12.75" customHeight="1" x14ac:dyDescent="0.2">
      <c r="A162" s="59"/>
      <c r="B162" s="123"/>
      <c r="C162" s="123"/>
      <c r="D162" s="123"/>
      <c r="E162" s="123"/>
      <c r="F162" s="123"/>
      <c r="G162" s="123"/>
      <c r="H162" s="120" t="s">
        <v>408</v>
      </c>
      <c r="I162" s="121">
        <v>1028</v>
      </c>
      <c r="J162" s="59"/>
      <c r="K162" s="59"/>
      <c r="L162" s="59"/>
      <c r="M162" s="59"/>
      <c r="N162" s="59"/>
      <c r="O162" s="59"/>
      <c r="P162" s="59"/>
      <c r="Q162" s="59"/>
      <c r="R162" s="59"/>
      <c r="S162" s="59"/>
    </row>
    <row r="163" spans="1:19" ht="12.75" customHeight="1" x14ac:dyDescent="0.2">
      <c r="A163" s="59"/>
      <c r="B163" s="123"/>
      <c r="C163" s="123"/>
      <c r="D163" s="123"/>
      <c r="E163" s="123"/>
      <c r="F163" s="123"/>
      <c r="G163" s="123"/>
      <c r="H163" s="120" t="s">
        <v>151</v>
      </c>
      <c r="I163" s="121">
        <v>1029</v>
      </c>
      <c r="J163" s="59"/>
      <c r="K163" s="59"/>
      <c r="L163" s="59"/>
      <c r="M163" s="59"/>
      <c r="N163" s="59"/>
      <c r="O163" s="59"/>
      <c r="P163" s="59"/>
      <c r="Q163" s="59"/>
      <c r="R163" s="59"/>
      <c r="S163" s="59"/>
    </row>
    <row r="164" spans="1:19" ht="12.75" customHeight="1" x14ac:dyDescent="0.2">
      <c r="A164" s="59"/>
      <c r="B164" s="123"/>
      <c r="C164" s="123"/>
      <c r="D164" s="123"/>
      <c r="E164" s="123"/>
      <c r="F164" s="123"/>
      <c r="G164" s="123"/>
      <c r="H164" s="120" t="s">
        <v>409</v>
      </c>
      <c r="I164" s="121">
        <v>1030</v>
      </c>
      <c r="J164" s="59"/>
      <c r="K164" s="59"/>
      <c r="L164" s="59"/>
      <c r="M164" s="59"/>
      <c r="N164" s="59"/>
      <c r="O164" s="59"/>
      <c r="P164" s="59"/>
      <c r="Q164" s="59"/>
      <c r="R164" s="59"/>
      <c r="S164" s="59"/>
    </row>
    <row r="165" spans="1:19" ht="12.75" customHeight="1" x14ac:dyDescent="0.2">
      <c r="A165" s="59"/>
      <c r="B165" s="123"/>
      <c r="C165" s="123"/>
      <c r="D165" s="123"/>
      <c r="E165" s="123"/>
      <c r="F165" s="123"/>
      <c r="G165" s="123"/>
      <c r="H165" s="120" t="s">
        <v>410</v>
      </c>
      <c r="I165" s="121">
        <v>1031</v>
      </c>
      <c r="J165" s="59"/>
      <c r="K165" s="59"/>
      <c r="L165" s="59"/>
      <c r="M165" s="59"/>
      <c r="N165" s="59"/>
      <c r="O165" s="59"/>
      <c r="P165" s="59"/>
      <c r="Q165" s="59"/>
      <c r="R165" s="59"/>
      <c r="S165" s="59"/>
    </row>
    <row r="166" spans="1:19" ht="12.75" customHeight="1" x14ac:dyDescent="0.2">
      <c r="A166" s="59"/>
      <c r="B166" s="123"/>
      <c r="C166" s="123"/>
      <c r="D166" s="123"/>
      <c r="E166" s="123"/>
      <c r="F166" s="123"/>
      <c r="G166" s="123"/>
      <c r="H166" s="120" t="s">
        <v>411</v>
      </c>
      <c r="I166" s="121">
        <v>1032</v>
      </c>
      <c r="J166" s="59"/>
      <c r="K166" s="59"/>
      <c r="L166" s="59"/>
      <c r="M166" s="59"/>
      <c r="N166" s="59"/>
      <c r="O166" s="59"/>
      <c r="P166" s="59"/>
      <c r="Q166" s="59"/>
      <c r="R166" s="59"/>
      <c r="S166" s="59"/>
    </row>
    <row r="167" spans="1:19" ht="12.75" customHeight="1" x14ac:dyDescent="0.2">
      <c r="A167" s="59"/>
      <c r="B167" s="123"/>
      <c r="C167" s="123"/>
      <c r="D167" s="123"/>
      <c r="E167" s="123"/>
      <c r="F167" s="123"/>
      <c r="G167" s="123"/>
      <c r="H167" s="120" t="s">
        <v>412</v>
      </c>
      <c r="I167" s="121">
        <v>1033</v>
      </c>
      <c r="J167" s="59"/>
      <c r="K167" s="59"/>
      <c r="L167" s="59"/>
      <c r="M167" s="59"/>
      <c r="N167" s="59"/>
      <c r="O167" s="59"/>
      <c r="P167" s="59"/>
      <c r="Q167" s="59"/>
      <c r="R167" s="59"/>
      <c r="S167" s="59"/>
    </row>
    <row r="168" spans="1:19" ht="12.75" customHeight="1" x14ac:dyDescent="0.2">
      <c r="A168" s="59"/>
      <c r="B168" s="123"/>
      <c r="C168" s="123"/>
      <c r="D168" s="123"/>
      <c r="E168" s="123"/>
      <c r="F168" s="123"/>
      <c r="G168" s="123"/>
      <c r="H168" s="120" t="s">
        <v>413</v>
      </c>
      <c r="I168" s="121">
        <v>1034</v>
      </c>
      <c r="J168" s="59"/>
      <c r="K168" s="59"/>
      <c r="L168" s="59"/>
      <c r="M168" s="59"/>
      <c r="N168" s="59"/>
      <c r="O168" s="59"/>
      <c r="P168" s="59"/>
      <c r="Q168" s="59"/>
      <c r="R168" s="59"/>
      <c r="S168" s="59"/>
    </row>
    <row r="169" spans="1:19" ht="12.75" customHeight="1" x14ac:dyDescent="0.2">
      <c r="A169" s="59"/>
      <c r="B169" s="123"/>
      <c r="C169" s="123"/>
      <c r="D169" s="123"/>
      <c r="E169" s="123"/>
      <c r="F169" s="123"/>
      <c r="G169" s="123"/>
      <c r="H169" s="120" t="s">
        <v>414</v>
      </c>
      <c r="I169" s="121">
        <v>1035</v>
      </c>
      <c r="J169" s="59"/>
      <c r="K169" s="59"/>
      <c r="L169" s="59"/>
      <c r="M169" s="59"/>
      <c r="N169" s="59"/>
      <c r="O169" s="59"/>
      <c r="P169" s="59"/>
      <c r="Q169" s="59"/>
      <c r="R169" s="59"/>
      <c r="S169" s="59"/>
    </row>
    <row r="170" spans="1:19" ht="12.75" customHeight="1" x14ac:dyDescent="0.2">
      <c r="A170" s="59"/>
      <c r="B170" s="123"/>
      <c r="C170" s="123"/>
      <c r="D170" s="123"/>
      <c r="E170" s="123"/>
      <c r="F170" s="123"/>
      <c r="G170" s="123"/>
      <c r="H170" s="120" t="s">
        <v>415</v>
      </c>
      <c r="I170" s="121">
        <v>1036</v>
      </c>
      <c r="J170" s="59"/>
      <c r="K170" s="59"/>
      <c r="L170" s="59"/>
      <c r="M170" s="59"/>
      <c r="N170" s="59"/>
      <c r="O170" s="59"/>
      <c r="P170" s="59"/>
      <c r="Q170" s="59"/>
      <c r="R170" s="59"/>
      <c r="S170" s="59"/>
    </row>
    <row r="171" spans="1:19" ht="12.75" customHeight="1" x14ac:dyDescent="0.2">
      <c r="A171" s="59"/>
      <c r="B171" s="59"/>
      <c r="C171" s="59"/>
      <c r="D171" s="59"/>
      <c r="E171" s="59"/>
      <c r="F171" s="59"/>
      <c r="G171" s="59"/>
      <c r="H171" s="59"/>
      <c r="I171" s="151"/>
      <c r="J171" s="59"/>
      <c r="K171" s="59"/>
      <c r="L171" s="59"/>
      <c r="M171" s="59"/>
      <c r="N171" s="59"/>
      <c r="O171" s="59"/>
      <c r="P171" s="59"/>
      <c r="Q171" s="59"/>
      <c r="R171" s="59"/>
      <c r="S171" s="59"/>
    </row>
    <row r="172" spans="1:19" ht="15.75" customHeight="1" x14ac:dyDescent="0.2"/>
    <row r="173" spans="1:19" ht="15.75" customHeight="1" x14ac:dyDescent="0.2"/>
    <row r="174" spans="1:19" ht="15.75" customHeight="1" x14ac:dyDescent="0.2"/>
    <row r="175" spans="1:19" ht="15.75" customHeight="1" x14ac:dyDescent="0.2"/>
    <row r="176" spans="1:19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מדריך למשתמש</vt:lpstr>
      <vt:lpstr>תקציב</vt:lpstr>
      <vt:lpstr>סיכום</vt:lpstr>
      <vt:lpstr>הגדרות</vt:lpstr>
      <vt:lpstr>בקרה</vt:lpstr>
      <vt:lpstr>מק"ט</vt:lpstr>
      <vt:lpstr>יחידות_במאי_שטח</vt:lpstr>
      <vt:lpstr>יחידות_כמות_במאים</vt:lpstr>
      <vt:lpstr>יחידות_כמות_גלובלי</vt:lpstr>
      <vt:lpstr>יחידות_כמות_ע_הפקה</vt:lpstr>
      <vt:lpstr>יחידות_כמות_פרופס</vt:lpstr>
      <vt:lpstr>יחידות_כמות_צוות</vt:lpstr>
      <vt:lpstr>יחידות_כמות_צוות_הפקה</vt:lpstr>
      <vt:lpstr>יחידות_כמות_ציוד_צילום</vt:lpstr>
      <vt:lpstr>יחידות_כמות_תקורות</vt:lpstr>
      <vt:lpstr>יחידות_מידה_טיסות</vt:lpstr>
      <vt:lpstr>יחידות_מידה_שחקנים</vt:lpstr>
      <vt:lpstr>יחיודת_כמות_שונות_צילום</vt:lpstr>
      <vt:lpstr>תקופות_הפקה_רשימה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 Shindler</dc:creator>
  <cp:lastModifiedBy>Elena Goldenberg</cp:lastModifiedBy>
  <dcterms:created xsi:type="dcterms:W3CDTF">2019-09-15T12:24:51Z</dcterms:created>
  <dcterms:modified xsi:type="dcterms:W3CDTF">2021-07-22T09:20:20Z</dcterms:modified>
</cp:coreProperties>
</file>