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X:\TV\טל קרמר\תכנון\קולות קוראים מקוונים\"/>
    </mc:Choice>
  </mc:AlternateContent>
  <workbookProtection workbookPassword="CC15" lockStructure="1"/>
  <bookViews>
    <workbookView xWindow="0" yWindow="0" windowWidth="28800" windowHeight="12675" activeTab="1"/>
  </bookViews>
  <sheets>
    <sheet name="מדריך למשתמש" sheetId="5" r:id="rId1"/>
    <sheet name="סיכום" sheetId="6" r:id="rId2"/>
    <sheet name="הגדרות" sheetId="2" state="veryHidden" r:id="rId3"/>
    <sheet name="בקרה" sheetId="3" state="veryHidden" r:id="rId4"/>
    <sheet name="מק&quot;ט" sheetId="4" state="veryHidden" r:id="rId5"/>
  </sheets>
  <definedNames>
    <definedName name="יחידות_מידה_הלבשה">הגדרות!$AG$2:$AG$4</definedName>
    <definedName name="יחידות_מידה_טיסות">הגדרות!$AH$2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6" l="1"/>
  <c r="F9" i="6"/>
  <c r="F8" i="6"/>
  <c r="E11" i="6"/>
  <c r="E21" i="6" l="1"/>
  <c r="E24" i="6" s="1"/>
  <c r="F24" i="6" s="1"/>
  <c r="F23" i="6"/>
  <c r="F13" i="6"/>
  <c r="F14" i="6"/>
  <c r="F15" i="6"/>
  <c r="F16" i="6"/>
  <c r="F17" i="6"/>
  <c r="F18" i="6"/>
  <c r="F19" i="6"/>
  <c r="F20" i="6"/>
  <c r="F11" i="6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B530" i="3"/>
  <c r="B531" i="3"/>
  <c r="B532" i="3"/>
  <c r="B533" i="3"/>
  <c r="B534" i="3"/>
  <c r="B519" i="3"/>
  <c r="B520" i="3"/>
  <c r="B521" i="3"/>
  <c r="B522" i="3"/>
  <c r="B514" i="3"/>
  <c r="B515" i="3"/>
  <c r="B516" i="3"/>
  <c r="B517" i="3"/>
  <c r="B510" i="3"/>
  <c r="B511" i="3"/>
  <c r="B512" i="3"/>
  <c r="B503" i="3"/>
  <c r="B504" i="3"/>
  <c r="B505" i="3"/>
  <c r="B506" i="3"/>
  <c r="B507" i="3"/>
  <c r="B499" i="3"/>
  <c r="B500" i="3"/>
  <c r="B501" i="3"/>
  <c r="B502" i="3"/>
  <c r="B493" i="3"/>
  <c r="B494" i="3"/>
  <c r="B495" i="3"/>
  <c r="B496" i="3"/>
  <c r="B497" i="3"/>
  <c r="B489" i="3"/>
  <c r="B490" i="3"/>
  <c r="B491" i="3"/>
  <c r="B492" i="3"/>
  <c r="B484" i="3"/>
  <c r="B485" i="3"/>
  <c r="B486" i="3"/>
  <c r="B487" i="3"/>
  <c r="B480" i="3"/>
  <c r="B481" i="3"/>
  <c r="B482" i="3"/>
  <c r="B479" i="3"/>
  <c r="B475" i="3"/>
  <c r="B476" i="3"/>
  <c r="B477" i="3"/>
  <c r="B474" i="3"/>
  <c r="B470" i="3"/>
  <c r="B471" i="3"/>
  <c r="B472" i="3"/>
  <c r="B465" i="3"/>
  <c r="B466" i="3"/>
  <c r="B467" i="3"/>
  <c r="B464" i="3"/>
  <c r="B460" i="3"/>
  <c r="B461" i="3"/>
  <c r="B462" i="3"/>
  <c r="B459" i="3"/>
  <c r="B455" i="3"/>
  <c r="B456" i="3"/>
  <c r="B457" i="3"/>
  <c r="B450" i="3"/>
  <c r="B451" i="3"/>
  <c r="B452" i="3"/>
  <c r="B449" i="3"/>
  <c r="B445" i="3"/>
  <c r="B446" i="3"/>
  <c r="B447" i="3"/>
  <c r="B444" i="3"/>
  <c r="B440" i="3"/>
  <c r="B441" i="3"/>
  <c r="B442" i="3"/>
  <c r="B435" i="3"/>
  <c r="B436" i="3"/>
  <c r="B437" i="3"/>
  <c r="B431" i="3"/>
  <c r="B432" i="3"/>
  <c r="B425" i="3"/>
  <c r="B426" i="3"/>
  <c r="B427" i="3"/>
  <c r="B420" i="3"/>
  <c r="B421" i="3"/>
  <c r="B422" i="3"/>
  <c r="B415" i="3"/>
  <c r="B416" i="3"/>
  <c r="B417" i="3"/>
  <c r="B409" i="3"/>
  <c r="B410" i="3"/>
  <c r="B411" i="3"/>
  <c r="B412" i="3"/>
  <c r="B405" i="3"/>
  <c r="B406" i="3"/>
  <c r="B407" i="3"/>
  <c r="B400" i="3"/>
  <c r="B401" i="3"/>
  <c r="B402" i="3"/>
  <c r="B395" i="3"/>
  <c r="B396" i="3"/>
  <c r="B397" i="3"/>
  <c r="B390" i="3"/>
  <c r="B391" i="3"/>
  <c r="B392" i="3"/>
  <c r="B385" i="3"/>
  <c r="B386" i="3"/>
  <c r="B387" i="3"/>
  <c r="B380" i="3"/>
  <c r="B381" i="3"/>
  <c r="B382" i="3"/>
  <c r="B375" i="3"/>
  <c r="B376" i="3"/>
  <c r="B377" i="3"/>
  <c r="B370" i="3"/>
  <c r="B371" i="3"/>
  <c r="B372" i="3"/>
  <c r="B365" i="3"/>
  <c r="B366" i="3"/>
  <c r="B367" i="3"/>
  <c r="B360" i="3"/>
  <c r="B361" i="3"/>
  <c r="B362" i="3"/>
  <c r="B355" i="3"/>
  <c r="B356" i="3"/>
  <c r="B357" i="3"/>
  <c r="B354" i="3"/>
  <c r="B351" i="3"/>
  <c r="B352" i="3"/>
  <c r="B345" i="3"/>
  <c r="B346" i="3"/>
  <c r="B347" i="3"/>
  <c r="B340" i="3"/>
  <c r="B341" i="3"/>
  <c r="B342" i="3"/>
  <c r="B335" i="3"/>
  <c r="B336" i="3"/>
  <c r="B337" i="3"/>
  <c r="B330" i="3"/>
  <c r="B331" i="3"/>
  <c r="B332" i="3"/>
  <c r="B329" i="3"/>
  <c r="B325" i="3"/>
  <c r="B326" i="3"/>
  <c r="B327" i="3"/>
  <c r="B324" i="3"/>
  <c r="B318" i="3"/>
  <c r="B314" i="3"/>
  <c r="B315" i="3"/>
  <c r="B316" i="3"/>
  <c r="B309" i="3"/>
  <c r="B310" i="3"/>
  <c r="B311" i="3"/>
  <c r="B305" i="3"/>
  <c r="B306" i="3"/>
  <c r="B300" i="3"/>
  <c r="B301" i="3"/>
  <c r="B295" i="3"/>
  <c r="B296" i="3"/>
  <c r="B290" i="3"/>
  <c r="B291" i="3"/>
  <c r="B282" i="3"/>
  <c r="B283" i="3"/>
  <c r="B284" i="3"/>
  <c r="B285" i="3"/>
  <c r="B286" i="3"/>
  <c r="B277" i="3"/>
  <c r="B278" i="3"/>
  <c r="B279" i="3"/>
  <c r="B280" i="3"/>
  <c r="B281" i="3"/>
  <c r="B272" i="3"/>
  <c r="B273" i="3"/>
  <c r="B274" i="3"/>
  <c r="B275" i="3"/>
  <c r="B276" i="3"/>
  <c r="B267" i="3"/>
  <c r="B268" i="3"/>
  <c r="B269" i="3"/>
  <c r="B270" i="3"/>
  <c r="B271" i="3"/>
  <c r="B264" i="3"/>
  <c r="B265" i="3"/>
  <c r="B266" i="3"/>
  <c r="B258" i="3"/>
  <c r="B259" i="3"/>
  <c r="B260" i="3"/>
  <c r="B261" i="3"/>
  <c r="B253" i="3"/>
  <c r="B254" i="3"/>
  <c r="B255" i="3"/>
  <c r="B256" i="3"/>
  <c r="B248" i="3"/>
  <c r="B249" i="3"/>
  <c r="B250" i="3"/>
  <c r="B25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08" i="3"/>
  <c r="B209" i="3"/>
  <c r="B210" i="3"/>
  <c r="B211" i="3"/>
  <c r="B202" i="3"/>
  <c r="B203" i="3"/>
  <c r="B204" i="3"/>
  <c r="B205" i="3"/>
  <c r="B206" i="3"/>
  <c r="B197" i="3"/>
  <c r="B198" i="3"/>
  <c r="B199" i="3"/>
  <c r="B200" i="3"/>
  <c r="B201" i="3"/>
  <c r="B192" i="3"/>
  <c r="B193" i="3"/>
  <c r="B194" i="3"/>
  <c r="B195" i="3"/>
  <c r="B196" i="3"/>
  <c r="B187" i="3"/>
  <c r="B188" i="3"/>
  <c r="B189" i="3"/>
  <c r="B190" i="3"/>
  <c r="B191" i="3"/>
  <c r="B182" i="3"/>
  <c r="B183" i="3"/>
  <c r="B184" i="3"/>
  <c r="B185" i="3"/>
  <c r="B186" i="3"/>
  <c r="B177" i="3"/>
  <c r="B178" i="3"/>
  <c r="B179" i="3"/>
  <c r="B180" i="3"/>
  <c r="B181" i="3"/>
  <c r="B167" i="3"/>
  <c r="B168" i="3"/>
  <c r="B169" i="3"/>
  <c r="B170" i="3"/>
  <c r="B171" i="3"/>
  <c r="B172" i="3"/>
  <c r="B173" i="3"/>
  <c r="B174" i="3"/>
  <c r="B175" i="3"/>
  <c r="B176" i="3"/>
  <c r="B162" i="3"/>
  <c r="B163" i="3"/>
  <c r="B164" i="3"/>
  <c r="B165" i="3"/>
  <c r="B166" i="3"/>
  <c r="B159" i="3"/>
  <c r="B160" i="3"/>
  <c r="B161" i="3"/>
  <c r="B154" i="3"/>
  <c r="B155" i="3"/>
  <c r="B156" i="3"/>
  <c r="B150" i="3"/>
  <c r="B151" i="3"/>
  <c r="B145" i="3"/>
  <c r="B146" i="3"/>
  <c r="B140" i="3"/>
  <c r="B141" i="3"/>
  <c r="B135" i="3"/>
  <c r="B136" i="3"/>
  <c r="B130" i="3"/>
  <c r="B131" i="3"/>
  <c r="B124" i="3"/>
  <c r="B125" i="3"/>
  <c r="B126" i="3"/>
  <c r="B118" i="3"/>
  <c r="B119" i="3"/>
  <c r="B120" i="3"/>
  <c r="B121" i="3"/>
  <c r="B113" i="3"/>
  <c r="B114" i="3"/>
  <c r="B115" i="3"/>
  <c r="B116" i="3"/>
  <c r="B108" i="3"/>
  <c r="B109" i="3"/>
  <c r="B110" i="3"/>
  <c r="B111" i="3"/>
  <c r="B103" i="3"/>
  <c r="B104" i="3"/>
  <c r="B105" i="3"/>
  <c r="B106" i="3"/>
  <c r="B107" i="3"/>
  <c r="B98" i="3"/>
  <c r="B99" i="3"/>
  <c r="B100" i="3"/>
  <c r="B101" i="3"/>
  <c r="B94" i="3"/>
  <c r="B95" i="3"/>
  <c r="B96" i="3"/>
  <c r="B89" i="3"/>
  <c r="B90" i="3"/>
  <c r="B91" i="3"/>
  <c r="B85" i="3"/>
  <c r="B86" i="3"/>
  <c r="B79" i="3"/>
  <c r="B80" i="3"/>
  <c r="B81" i="3"/>
  <c r="B74" i="3"/>
  <c r="B75" i="3"/>
  <c r="B76" i="3"/>
  <c r="B69" i="3"/>
  <c r="B70" i="3"/>
  <c r="B71" i="3"/>
  <c r="B64" i="3"/>
  <c r="B65" i="3"/>
  <c r="B66" i="3"/>
  <c r="B58" i="3"/>
  <c r="B59" i="3"/>
  <c r="B60" i="3"/>
  <c r="B55" i="3"/>
  <c r="B56" i="3"/>
  <c r="B49" i="3"/>
  <c r="B50" i="3"/>
  <c r="B51" i="3"/>
  <c r="B44" i="3"/>
  <c r="B45" i="3"/>
  <c r="B46" i="3"/>
  <c r="B39" i="3"/>
  <c r="B40" i="3"/>
  <c r="B41" i="3"/>
  <c r="B34" i="3"/>
  <c r="B35" i="3"/>
  <c r="B36" i="3"/>
  <c r="B37" i="3"/>
  <c r="B29" i="3"/>
  <c r="B30" i="3"/>
  <c r="B31" i="3"/>
  <c r="B24" i="3"/>
  <c r="B25" i="3"/>
  <c r="B26" i="3"/>
  <c r="B13" i="3"/>
  <c r="B14" i="3"/>
  <c r="B15" i="3"/>
  <c r="B16" i="3"/>
  <c r="B17" i="3"/>
  <c r="B18" i="3"/>
  <c r="B19" i="3"/>
  <c r="B20" i="3"/>
  <c r="B21" i="3"/>
  <c r="B8" i="3"/>
  <c r="B9" i="3"/>
  <c r="B10" i="3"/>
  <c r="B11" i="3"/>
  <c r="B4" i="3"/>
  <c r="B5" i="3"/>
  <c r="B6" i="3"/>
  <c r="L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G11" i="4"/>
  <c r="G10" i="4"/>
  <c r="G9" i="4"/>
  <c r="C530" i="3"/>
  <c r="G8" i="4"/>
  <c r="C459" i="3"/>
  <c r="G7" i="4"/>
  <c r="C412" i="3"/>
  <c r="G6" i="4"/>
  <c r="C318" i="3"/>
  <c r="G5" i="4"/>
  <c r="C172" i="3"/>
  <c r="G4" i="4"/>
  <c r="C96" i="3"/>
  <c r="G3" i="4"/>
  <c r="C209" i="3"/>
  <c r="G2" i="4"/>
  <c r="C16" i="3"/>
  <c r="C240" i="3"/>
  <c r="C261" i="3"/>
  <c r="C105" i="3"/>
  <c r="C103" i="3"/>
  <c r="C131" i="3"/>
  <c r="C125" i="3"/>
  <c r="C160" i="3"/>
  <c r="C108" i="3"/>
  <c r="C141" i="3"/>
  <c r="C162" i="3"/>
  <c r="C232" i="3"/>
  <c r="C264" i="3"/>
  <c r="C171" i="3"/>
  <c r="C99" i="3"/>
  <c r="C120" i="3"/>
  <c r="C156" i="3"/>
  <c r="C224" i="3"/>
  <c r="C256" i="3"/>
  <c r="C166" i="3"/>
  <c r="C169" i="3"/>
  <c r="C216" i="3"/>
  <c r="C259" i="3"/>
  <c r="C115" i="3"/>
  <c r="C146" i="3"/>
  <c r="C167" i="3"/>
  <c r="C208" i="3"/>
  <c r="C251" i="3"/>
  <c r="C107" i="3"/>
  <c r="C118" i="3"/>
  <c r="C154" i="3"/>
  <c r="C254" i="3"/>
  <c r="C110" i="3"/>
  <c r="C136" i="3"/>
  <c r="C164" i="3"/>
  <c r="C178" i="3"/>
  <c r="C266" i="3"/>
  <c r="C101" i="3"/>
  <c r="C113" i="3"/>
  <c r="C151" i="3"/>
  <c r="C173" i="3"/>
  <c r="C249" i="3"/>
  <c r="C37" i="3"/>
  <c r="C59" i="3"/>
  <c r="C186" i="3"/>
  <c r="C182" i="3"/>
  <c r="C196" i="3"/>
  <c r="C201" i="3"/>
  <c r="C199" i="3"/>
  <c r="C197" i="3"/>
  <c r="C205" i="3"/>
  <c r="C203" i="3"/>
  <c r="C246" i="3"/>
  <c r="C238" i="3"/>
  <c r="C230" i="3"/>
  <c r="C222" i="3"/>
  <c r="C214" i="3"/>
  <c r="C276" i="3"/>
  <c r="C278" i="3"/>
  <c r="C290" i="3"/>
  <c r="C310" i="3"/>
  <c r="C417" i="3"/>
  <c r="C415" i="3"/>
  <c r="C19" i="3"/>
  <c r="C15" i="3"/>
  <c r="C55" i="3"/>
  <c r="C184" i="3"/>
  <c r="C41" i="3"/>
  <c r="C194" i="3"/>
  <c r="C244" i="3"/>
  <c r="C220" i="3"/>
  <c r="C212" i="3"/>
  <c r="C255" i="3"/>
  <c r="C253" i="3"/>
  <c r="C258" i="3"/>
  <c r="C268" i="3"/>
  <c r="C282" i="3"/>
  <c r="C324" i="3"/>
  <c r="C326" i="3"/>
  <c r="C329" i="3"/>
  <c r="C331" i="3"/>
  <c r="C337" i="3"/>
  <c r="C335" i="3"/>
  <c r="C341" i="3"/>
  <c r="C347" i="3"/>
  <c r="C345" i="3"/>
  <c r="C351" i="3"/>
  <c r="C357" i="3"/>
  <c r="C355" i="3"/>
  <c r="C361" i="3"/>
  <c r="C367" i="3"/>
  <c r="C365" i="3"/>
  <c r="C371" i="3"/>
  <c r="C377" i="3"/>
  <c r="C375" i="3"/>
  <c r="C381" i="3"/>
  <c r="C387" i="3"/>
  <c r="C385" i="3"/>
  <c r="C391" i="3"/>
  <c r="C397" i="3"/>
  <c r="C395" i="3"/>
  <c r="C401" i="3"/>
  <c r="C407" i="3"/>
  <c r="C405" i="3"/>
  <c r="C497" i="3"/>
  <c r="C495" i="3"/>
  <c r="C493" i="3"/>
  <c r="C501" i="3"/>
  <c r="C499" i="3"/>
  <c r="C506" i="3"/>
  <c r="C504" i="3"/>
  <c r="C512" i="3"/>
  <c r="C510" i="3"/>
  <c r="C516" i="3"/>
  <c r="C514" i="3"/>
  <c r="C521" i="3"/>
  <c r="C519" i="3"/>
  <c r="C533" i="3"/>
  <c r="C531" i="3"/>
  <c r="C45" i="3"/>
  <c r="C30" i="3"/>
  <c r="C39" i="3"/>
  <c r="C190" i="3"/>
  <c r="C188" i="3"/>
  <c r="C6" i="3"/>
  <c r="C24" i="3"/>
  <c r="C49" i="3"/>
  <c r="C64" i="3"/>
  <c r="C236" i="3"/>
  <c r="C228" i="3"/>
  <c r="C250" i="3"/>
  <c r="C248" i="3"/>
  <c r="C260" i="3"/>
  <c r="C265" i="3"/>
  <c r="C280" i="3"/>
  <c r="C305" i="3"/>
  <c r="C10" i="3"/>
  <c r="C26" i="3"/>
  <c r="C35" i="3"/>
  <c r="C51" i="3"/>
  <c r="C66" i="3"/>
  <c r="C100" i="3"/>
  <c r="C98" i="3"/>
  <c r="C106" i="3"/>
  <c r="C104" i="3"/>
  <c r="C111" i="3"/>
  <c r="C109" i="3"/>
  <c r="C116" i="3"/>
  <c r="C114" i="3"/>
  <c r="C121" i="3"/>
  <c r="C119" i="3"/>
  <c r="C126" i="3"/>
  <c r="C124" i="3"/>
  <c r="C130" i="3"/>
  <c r="C135" i="3"/>
  <c r="C140" i="3"/>
  <c r="C145" i="3"/>
  <c r="C150" i="3"/>
  <c r="C155" i="3"/>
  <c r="C161" i="3"/>
  <c r="C159" i="3"/>
  <c r="C165" i="3"/>
  <c r="C163" i="3"/>
  <c r="C176" i="3"/>
  <c r="C180" i="3"/>
  <c r="C185" i="3"/>
  <c r="C183" i="3"/>
  <c r="C191" i="3"/>
  <c r="C189" i="3"/>
  <c r="C187" i="3"/>
  <c r="C192" i="3"/>
  <c r="C200" i="3"/>
  <c r="C198" i="3"/>
  <c r="C206" i="3"/>
  <c r="C204" i="3"/>
  <c r="C202" i="3"/>
  <c r="C242" i="3"/>
  <c r="C234" i="3"/>
  <c r="C226" i="3"/>
  <c r="C218" i="3"/>
  <c r="C210" i="3"/>
  <c r="C270" i="3"/>
  <c r="C272" i="3"/>
  <c r="C284" i="3"/>
  <c r="C300" i="3"/>
  <c r="C314" i="3"/>
  <c r="C416" i="3"/>
  <c r="C274" i="3"/>
  <c r="C286" i="3"/>
  <c r="C295" i="3"/>
  <c r="C316" i="3"/>
  <c r="C327" i="3"/>
  <c r="C325" i="3"/>
  <c r="C332" i="3"/>
  <c r="C330" i="3"/>
  <c r="C336" i="3"/>
  <c r="C342" i="3"/>
  <c r="C340" i="3"/>
  <c r="C346" i="3"/>
  <c r="C352" i="3"/>
  <c r="C354" i="3"/>
  <c r="C356" i="3"/>
  <c r="C362" i="3"/>
  <c r="C360" i="3"/>
  <c r="C366" i="3"/>
  <c r="C372" i="3"/>
  <c r="C370" i="3"/>
  <c r="C376" i="3"/>
  <c r="C382" i="3"/>
  <c r="C380" i="3"/>
  <c r="C386" i="3"/>
  <c r="C392" i="3"/>
  <c r="C390" i="3"/>
  <c r="C396" i="3"/>
  <c r="C402" i="3"/>
  <c r="C400" i="3"/>
  <c r="C406" i="3"/>
  <c r="C411" i="3"/>
  <c r="C496" i="3"/>
  <c r="C494" i="3"/>
  <c r="C502" i="3"/>
  <c r="C500" i="3"/>
  <c r="C507" i="3"/>
  <c r="C505" i="3"/>
  <c r="C503" i="3"/>
  <c r="C511" i="3"/>
  <c r="C517" i="3"/>
  <c r="C515" i="3"/>
  <c r="C522" i="3"/>
  <c r="C520" i="3"/>
  <c r="C534" i="3"/>
  <c r="C532" i="3"/>
  <c r="C70" i="3"/>
  <c r="C86" i="3"/>
  <c r="C89" i="3"/>
  <c r="C422" i="3"/>
  <c r="C420" i="3"/>
  <c r="C426" i="3"/>
  <c r="C432" i="3"/>
  <c r="C437" i="3"/>
  <c r="C435" i="3"/>
  <c r="C441" i="3"/>
  <c r="C444" i="3"/>
  <c r="C446" i="3"/>
  <c r="C449" i="3"/>
  <c r="C451" i="3"/>
  <c r="C457" i="3"/>
  <c r="C455" i="3"/>
  <c r="C462" i="3"/>
  <c r="C460" i="3"/>
  <c r="C467" i="3"/>
  <c r="C465" i="3"/>
  <c r="C471" i="3"/>
  <c r="C476" i="3"/>
  <c r="C481" i="3"/>
  <c r="C487" i="3"/>
  <c r="C485" i="3"/>
  <c r="C492" i="3"/>
  <c r="C490" i="3"/>
  <c r="C5" i="3"/>
  <c r="C9" i="3"/>
  <c r="C18" i="3"/>
  <c r="C14" i="3"/>
  <c r="C168" i="3"/>
  <c r="C174" i="3"/>
  <c r="C170" i="3"/>
  <c r="C179" i="3"/>
  <c r="C195" i="3"/>
  <c r="C243" i="3"/>
  <c r="C239" i="3"/>
  <c r="C235" i="3"/>
  <c r="C231" i="3"/>
  <c r="C227" i="3"/>
  <c r="C223" i="3"/>
  <c r="C219" i="3"/>
  <c r="C215" i="3"/>
  <c r="C211" i="3"/>
  <c r="C409" i="3"/>
  <c r="C410" i="3"/>
  <c r="C474" i="3"/>
  <c r="C479" i="3"/>
  <c r="C76" i="3"/>
  <c r="C91" i="3"/>
  <c r="C4" i="3"/>
  <c r="C17" i="3"/>
  <c r="C31" i="3"/>
  <c r="C36" i="3"/>
  <c r="C40" i="3"/>
  <c r="C44" i="3"/>
  <c r="C56" i="3"/>
  <c r="C58" i="3"/>
  <c r="C71" i="3"/>
  <c r="C81" i="3"/>
  <c r="C85" i="3"/>
  <c r="C90" i="3"/>
  <c r="C94" i="3"/>
  <c r="C269" i="3"/>
  <c r="C275" i="3"/>
  <c r="C281" i="3"/>
  <c r="C285" i="3"/>
  <c r="C283" i="3"/>
  <c r="C296" i="3"/>
  <c r="C306" i="3"/>
  <c r="C309" i="3"/>
  <c r="C421" i="3"/>
  <c r="C427" i="3"/>
  <c r="C425" i="3"/>
  <c r="C431" i="3"/>
  <c r="C436" i="3"/>
  <c r="C442" i="3"/>
  <c r="C440" i="3"/>
  <c r="C447" i="3"/>
  <c r="C445" i="3"/>
  <c r="C452" i="3"/>
  <c r="C450" i="3"/>
  <c r="C456" i="3"/>
  <c r="C461" i="3"/>
  <c r="C464" i="3"/>
  <c r="C466" i="3"/>
  <c r="C472" i="3"/>
  <c r="C470" i="3"/>
  <c r="C477" i="3"/>
  <c r="C475" i="3"/>
  <c r="C482" i="3"/>
  <c r="C480" i="3"/>
  <c r="C486" i="3"/>
  <c r="C484" i="3"/>
  <c r="C491" i="3"/>
  <c r="C489" i="3"/>
  <c r="C74" i="3"/>
  <c r="C80" i="3"/>
  <c r="C95" i="3"/>
  <c r="C21" i="3"/>
  <c r="C13" i="3"/>
  <c r="C25" i="3"/>
  <c r="C29" i="3"/>
  <c r="C34" i="3"/>
  <c r="C46" i="3"/>
  <c r="C50" i="3"/>
  <c r="C60" i="3"/>
  <c r="C65" i="3"/>
  <c r="C69" i="3"/>
  <c r="C75" i="3"/>
  <c r="C79" i="3"/>
  <c r="C271" i="3"/>
  <c r="C267" i="3"/>
  <c r="C273" i="3"/>
  <c r="C279" i="3"/>
  <c r="C277" i="3"/>
  <c r="C291" i="3"/>
  <c r="C301" i="3"/>
  <c r="C311" i="3"/>
  <c r="C315" i="3"/>
  <c r="C11" i="3"/>
  <c r="C20" i="3"/>
  <c r="C175" i="3"/>
  <c r="C181" i="3"/>
  <c r="C177" i="3"/>
  <c r="C193" i="3"/>
  <c r="C245" i="3"/>
  <c r="C241" i="3"/>
  <c r="C237" i="3"/>
  <c r="C233" i="3"/>
  <c r="C229" i="3"/>
  <c r="C225" i="3"/>
  <c r="C221" i="3"/>
  <c r="C217" i="3"/>
  <c r="C213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B353" i="3"/>
  <c r="C353" i="3"/>
  <c r="C38" i="3"/>
  <c r="B38" i="3"/>
  <c r="B32" i="3"/>
  <c r="B33" i="3"/>
  <c r="B12" i="3"/>
  <c r="C12" i="3"/>
  <c r="C32" i="3"/>
  <c r="C33" i="3"/>
  <c r="Q212" i="3"/>
  <c r="Q217" i="3"/>
  <c r="Q222" i="3"/>
  <c r="Q227" i="3"/>
  <c r="Q232" i="3"/>
  <c r="Q237" i="3"/>
  <c r="Q242" i="3"/>
  <c r="Q207" i="3"/>
  <c r="P212" i="3"/>
  <c r="P217" i="3"/>
  <c r="P222" i="3"/>
  <c r="R222" i="3"/>
  <c r="P227" i="3"/>
  <c r="P232" i="3"/>
  <c r="P237" i="3"/>
  <c r="P242" i="3"/>
  <c r="P207" i="3"/>
  <c r="R207" i="3"/>
  <c r="O212" i="3"/>
  <c r="O217" i="3"/>
  <c r="O222" i="3"/>
  <c r="O227" i="3"/>
  <c r="O232" i="3"/>
  <c r="O237" i="3"/>
  <c r="O242" i="3"/>
  <c r="O207" i="3"/>
  <c r="R242" i="3"/>
  <c r="S242" i="3"/>
  <c r="R227" i="3"/>
  <c r="S227" i="3"/>
  <c r="S222" i="3"/>
  <c r="S207" i="3"/>
  <c r="R232" i="3"/>
  <c r="S232" i="3"/>
  <c r="R212" i="3"/>
  <c r="S212" i="3"/>
  <c r="R237" i="3"/>
  <c r="S237" i="3"/>
  <c r="R217" i="3"/>
  <c r="S217" i="3"/>
  <c r="C535" i="3"/>
  <c r="C73" i="3"/>
  <c r="C77" i="3"/>
  <c r="C78" i="3"/>
  <c r="C82" i="3"/>
  <c r="C83" i="3"/>
  <c r="C84" i="3"/>
  <c r="C87" i="3"/>
  <c r="C88" i="3"/>
  <c r="C92" i="3"/>
  <c r="C93" i="3"/>
  <c r="C97" i="3"/>
  <c r="C102" i="3"/>
  <c r="C112" i="3"/>
  <c r="C117" i="3"/>
  <c r="C122" i="3"/>
  <c r="C123" i="3"/>
  <c r="C127" i="3"/>
  <c r="C128" i="3"/>
  <c r="C129" i="3"/>
  <c r="C132" i="3"/>
  <c r="C133" i="3"/>
  <c r="C134" i="3"/>
  <c r="C137" i="3"/>
  <c r="C138" i="3"/>
  <c r="C139" i="3"/>
  <c r="C142" i="3"/>
  <c r="C143" i="3"/>
  <c r="C144" i="3"/>
  <c r="C147" i="3"/>
  <c r="C148" i="3"/>
  <c r="C149" i="3"/>
  <c r="C152" i="3"/>
  <c r="C153" i="3"/>
  <c r="C157" i="3"/>
  <c r="C158" i="3"/>
  <c r="C207" i="3"/>
  <c r="C247" i="3"/>
  <c r="C252" i="3"/>
  <c r="C257" i="3"/>
  <c r="C262" i="3"/>
  <c r="C263" i="3"/>
  <c r="C287" i="3"/>
  <c r="C288" i="3"/>
  <c r="C289" i="3"/>
  <c r="C292" i="3"/>
  <c r="C293" i="3"/>
  <c r="C294" i="3"/>
  <c r="C297" i="3"/>
  <c r="C298" i="3"/>
  <c r="C299" i="3"/>
  <c r="C302" i="3"/>
  <c r="C303" i="3"/>
  <c r="C304" i="3"/>
  <c r="C307" i="3"/>
  <c r="C308" i="3"/>
  <c r="C312" i="3"/>
  <c r="C313" i="3"/>
  <c r="C317" i="3"/>
  <c r="C319" i="3"/>
  <c r="C320" i="3"/>
  <c r="C321" i="3"/>
  <c r="C322" i="3"/>
  <c r="C323" i="3"/>
  <c r="C328" i="3"/>
  <c r="C333" i="3"/>
  <c r="C334" i="3"/>
  <c r="C338" i="3"/>
  <c r="C339" i="3"/>
  <c r="C343" i="3"/>
  <c r="C344" i="3"/>
  <c r="C348" i="3"/>
  <c r="C349" i="3"/>
  <c r="C350" i="3"/>
  <c r="C358" i="3"/>
  <c r="C359" i="3"/>
  <c r="C363" i="3"/>
  <c r="C364" i="3"/>
  <c r="C368" i="3"/>
  <c r="C369" i="3"/>
  <c r="C373" i="3"/>
  <c r="C374" i="3"/>
  <c r="C378" i="3"/>
  <c r="C379" i="3"/>
  <c r="C383" i="3"/>
  <c r="C384" i="3"/>
  <c r="C388" i="3"/>
  <c r="C389" i="3"/>
  <c r="C393" i="3"/>
  <c r="C394" i="3"/>
  <c r="C398" i="3"/>
  <c r="C399" i="3"/>
  <c r="C403" i="3"/>
  <c r="C404" i="3"/>
  <c r="C408" i="3"/>
  <c r="C413" i="3"/>
  <c r="C414" i="3"/>
  <c r="C418" i="3"/>
  <c r="C419" i="3"/>
  <c r="C423" i="3"/>
  <c r="C424" i="3"/>
  <c r="C428" i="3"/>
  <c r="C429" i="3"/>
  <c r="C430" i="3"/>
  <c r="C433" i="3"/>
  <c r="C434" i="3"/>
  <c r="C438" i="3"/>
  <c r="C439" i="3"/>
  <c r="C443" i="3"/>
  <c r="C448" i="3"/>
  <c r="C453" i="3"/>
  <c r="C454" i="3"/>
  <c r="C458" i="3"/>
  <c r="C463" i="3"/>
  <c r="C468" i="3"/>
  <c r="C469" i="3"/>
  <c r="C473" i="3"/>
  <c r="C478" i="3"/>
  <c r="C483" i="3"/>
  <c r="C488" i="3"/>
  <c r="C498" i="3"/>
  <c r="C508" i="3"/>
  <c r="C509" i="3"/>
  <c r="C513" i="3"/>
  <c r="C518" i="3"/>
  <c r="C523" i="3"/>
  <c r="C524" i="3"/>
  <c r="C525" i="3"/>
  <c r="C526" i="3"/>
  <c r="C527" i="3"/>
  <c r="C528" i="3"/>
  <c r="C529" i="3"/>
  <c r="C72" i="3"/>
  <c r="C68" i="3"/>
  <c r="C67" i="3"/>
  <c r="C3" i="3"/>
  <c r="C7" i="3"/>
  <c r="C8" i="3"/>
  <c r="C22" i="3"/>
  <c r="C23" i="3"/>
  <c r="C27" i="3"/>
  <c r="C28" i="3"/>
  <c r="C42" i="3"/>
  <c r="C43" i="3"/>
  <c r="C47" i="3"/>
  <c r="C48" i="3"/>
  <c r="C52" i="3"/>
  <c r="C53" i="3"/>
  <c r="C54" i="3"/>
  <c r="C57" i="3"/>
  <c r="C61" i="3"/>
  <c r="C62" i="3"/>
  <c r="C63" i="3"/>
  <c r="C2" i="3"/>
  <c r="B348" i="3"/>
  <c r="B349" i="3"/>
  <c r="B350" i="3"/>
  <c r="B97" i="3"/>
  <c r="B102" i="3"/>
  <c r="B207" i="3"/>
  <c r="B247" i="3"/>
  <c r="B252" i="3"/>
  <c r="B257" i="3"/>
  <c r="B262" i="3"/>
  <c r="B263" i="3"/>
  <c r="T232" i="3"/>
  <c r="T242" i="3"/>
  <c r="T222" i="3"/>
  <c r="T207" i="3"/>
  <c r="T237" i="3"/>
  <c r="T217" i="3"/>
  <c r="T212" i="3"/>
  <c r="T227" i="3"/>
  <c r="B344" i="3"/>
  <c r="B343" i="3"/>
  <c r="B339" i="3"/>
  <c r="B338" i="3"/>
  <c r="B334" i="3"/>
  <c r="B333" i="3"/>
  <c r="B328" i="3"/>
  <c r="B323" i="3"/>
  <c r="B322" i="3"/>
  <c r="B535" i="3"/>
  <c r="B529" i="3"/>
  <c r="B528" i="3"/>
  <c r="B527" i="3"/>
  <c r="B526" i="3"/>
  <c r="B525" i="3"/>
  <c r="B524" i="3"/>
  <c r="B523" i="3"/>
  <c r="B518" i="3"/>
  <c r="B513" i="3"/>
  <c r="B509" i="3"/>
  <c r="B508" i="3"/>
  <c r="B498" i="3"/>
  <c r="B488" i="3"/>
  <c r="B483" i="3"/>
  <c r="B478" i="3"/>
  <c r="B473" i="3"/>
  <c r="B469" i="3"/>
  <c r="B468" i="3"/>
  <c r="B463" i="3"/>
  <c r="B458" i="3"/>
  <c r="B454" i="3"/>
  <c r="B453" i="3"/>
  <c r="B448" i="3"/>
  <c r="B443" i="3"/>
  <c r="B439" i="3"/>
  <c r="B438" i="3"/>
  <c r="B434" i="3"/>
  <c r="B433" i="3"/>
  <c r="B430" i="3"/>
  <c r="B429" i="3"/>
  <c r="B428" i="3"/>
  <c r="B424" i="3"/>
  <c r="B423" i="3"/>
  <c r="B419" i="3"/>
  <c r="B418" i="3"/>
  <c r="B414" i="3"/>
  <c r="B413" i="3"/>
  <c r="B408" i="3"/>
  <c r="B404" i="3"/>
  <c r="B403" i="3"/>
  <c r="B399" i="3"/>
  <c r="B398" i="3"/>
  <c r="B394" i="3"/>
  <c r="B393" i="3"/>
  <c r="B389" i="3"/>
  <c r="B388" i="3"/>
  <c r="B384" i="3"/>
  <c r="B383" i="3"/>
  <c r="B379" i="3"/>
  <c r="B378" i="3"/>
  <c r="B374" i="3"/>
  <c r="B373" i="3"/>
  <c r="B369" i="3"/>
  <c r="B368" i="3"/>
  <c r="B364" i="3"/>
  <c r="B363" i="3"/>
  <c r="B359" i="3"/>
  <c r="B358" i="3"/>
  <c r="B321" i="3"/>
  <c r="B320" i="3"/>
  <c r="B319" i="3"/>
  <c r="B317" i="3"/>
  <c r="B313" i="3"/>
  <c r="B312" i="3"/>
  <c r="B308" i="3"/>
  <c r="B307" i="3"/>
  <c r="B304" i="3"/>
  <c r="B303" i="3"/>
  <c r="B302" i="3"/>
  <c r="B299" i="3"/>
  <c r="B298" i="3"/>
  <c r="B297" i="3"/>
  <c r="B294" i="3"/>
  <c r="B293" i="3"/>
  <c r="B292" i="3"/>
  <c r="B289" i="3"/>
  <c r="B288" i="3"/>
  <c r="B287" i="3"/>
  <c r="B158" i="3"/>
  <c r="B157" i="3"/>
  <c r="B153" i="3"/>
  <c r="B152" i="3"/>
  <c r="B149" i="3"/>
  <c r="B148" i="3"/>
  <c r="B147" i="3"/>
  <c r="B144" i="3"/>
  <c r="B143" i="3"/>
  <c r="B142" i="3"/>
  <c r="B139" i="3"/>
  <c r="B138" i="3"/>
  <c r="B137" i="3"/>
  <c r="B134" i="3"/>
  <c r="B133" i="3"/>
  <c r="B132" i="3"/>
  <c r="B129" i="3"/>
  <c r="B128" i="3"/>
  <c r="B127" i="3"/>
  <c r="B123" i="3"/>
  <c r="B122" i="3"/>
  <c r="B117" i="3"/>
  <c r="B112" i="3"/>
  <c r="B93" i="3"/>
  <c r="B92" i="3"/>
  <c r="B88" i="3"/>
  <c r="B87" i="3"/>
  <c r="B84" i="3"/>
  <c r="B83" i="3"/>
  <c r="B82" i="3"/>
  <c r="B78" i="3"/>
  <c r="B77" i="3"/>
  <c r="B73" i="3"/>
  <c r="B72" i="3"/>
  <c r="B68" i="3"/>
  <c r="B67" i="3"/>
  <c r="B63" i="3"/>
  <c r="B62" i="3"/>
  <c r="B61" i="3"/>
  <c r="B57" i="3"/>
  <c r="B54" i="3"/>
  <c r="B53" i="3"/>
  <c r="B52" i="3"/>
  <c r="B48" i="3"/>
  <c r="B47" i="3"/>
  <c r="B43" i="3"/>
  <c r="B42" i="3"/>
  <c r="B28" i="3"/>
  <c r="B27" i="3"/>
  <c r="B23" i="3"/>
  <c r="B22" i="3"/>
  <c r="B7" i="3"/>
  <c r="B3" i="3"/>
  <c r="B2" i="3"/>
  <c r="Q531" i="3"/>
  <c r="P531" i="3"/>
  <c r="O531" i="3"/>
  <c r="O353" i="3"/>
  <c r="Q12" i="3"/>
  <c r="O37" i="3"/>
  <c r="Q37" i="3"/>
  <c r="P12" i="3"/>
  <c r="P37" i="3"/>
  <c r="O12" i="3"/>
  <c r="O13" i="3"/>
  <c r="Q13" i="3"/>
  <c r="P13" i="3"/>
  <c r="Q38" i="3"/>
  <c r="P38" i="3"/>
  <c r="O38" i="3"/>
  <c r="Q353" i="3"/>
  <c r="P353" i="3"/>
  <c r="Q33" i="3"/>
  <c r="O32" i="3"/>
  <c r="P33" i="3"/>
  <c r="Q32" i="3"/>
  <c r="P32" i="3"/>
  <c r="O33" i="3"/>
  <c r="O349" i="3"/>
  <c r="P403" i="3"/>
  <c r="O419" i="3"/>
  <c r="P52" i="3"/>
  <c r="Q527" i="3"/>
  <c r="O298" i="3"/>
  <c r="P107" i="3"/>
  <c r="Q137" i="3"/>
  <c r="O528" i="3"/>
  <c r="Q52" i="3"/>
  <c r="O424" i="3"/>
  <c r="O513" i="3"/>
  <c r="P61" i="3"/>
  <c r="P57" i="3"/>
  <c r="P320" i="3"/>
  <c r="P413" i="3"/>
  <c r="Q148" i="3"/>
  <c r="Q473" i="3"/>
  <c r="O334" i="3"/>
  <c r="P513" i="3"/>
  <c r="Q454" i="3"/>
  <c r="O399" i="3"/>
  <c r="Q408" i="3"/>
  <c r="P414" i="3"/>
  <c r="P343" i="3"/>
  <c r="P398" i="3"/>
  <c r="Q247" i="3"/>
  <c r="Q378" i="3"/>
  <c r="O453" i="3"/>
  <c r="O518" i="3"/>
  <c r="O359" i="3"/>
  <c r="P333" i="3"/>
  <c r="Q158" i="3"/>
  <c r="Q368" i="3"/>
  <c r="O320" i="3"/>
  <c r="O323" i="3"/>
  <c r="O488" i="3"/>
  <c r="O398" i="3"/>
  <c r="P7" i="3"/>
  <c r="P378" i="3"/>
  <c r="Q488" i="3"/>
  <c r="P48" i="3"/>
  <c r="P139" i="3"/>
  <c r="P312" i="3"/>
  <c r="P509" i="3"/>
  <c r="P404" i="3"/>
  <c r="Q67" i="3"/>
  <c r="Q142" i="3"/>
  <c r="Q323" i="3"/>
  <c r="Q526" i="3"/>
  <c r="Q419" i="3"/>
  <c r="P83" i="3"/>
  <c r="P117" i="3"/>
  <c r="P348" i="3"/>
  <c r="P434" i="3"/>
  <c r="P363" i="3"/>
  <c r="Q17" i="3"/>
  <c r="Q112" i="3"/>
  <c r="Q293" i="3"/>
  <c r="Q463" i="3"/>
  <c r="Q383" i="3"/>
  <c r="P43" i="3"/>
  <c r="P137" i="3"/>
  <c r="P307" i="3"/>
  <c r="P498" i="3"/>
  <c r="P399" i="3"/>
  <c r="Q62" i="3"/>
  <c r="Q138" i="3"/>
  <c r="Q321" i="3"/>
  <c r="P384" i="3"/>
  <c r="P419" i="3"/>
  <c r="P468" i="3"/>
  <c r="P526" i="3"/>
  <c r="P297" i="3"/>
  <c r="P328" i="3"/>
  <c r="P127" i="3"/>
  <c r="P153" i="3"/>
  <c r="P18" i="3"/>
  <c r="P67" i="3"/>
  <c r="Q398" i="3"/>
  <c r="Q303" i="3"/>
  <c r="Q42" i="3"/>
  <c r="P454" i="3"/>
  <c r="P247" i="3"/>
  <c r="P93" i="3"/>
  <c r="O378" i="3"/>
  <c r="O414" i="3"/>
  <c r="O454" i="3"/>
  <c r="O523" i="3"/>
  <c r="O308" i="3"/>
  <c r="O262" i="3"/>
  <c r="O369" i="3"/>
  <c r="O443" i="3"/>
  <c r="O535" i="3"/>
  <c r="O292" i="3"/>
  <c r="O317" i="3"/>
  <c r="Q439" i="3"/>
  <c r="Q87" i="3"/>
  <c r="P527" i="3"/>
  <c r="P157" i="3"/>
  <c r="Q379" i="3"/>
  <c r="Q417" i="3"/>
  <c r="Q458" i="3"/>
  <c r="Q524" i="3"/>
  <c r="O7" i="3"/>
  <c r="O483" i="3"/>
  <c r="O404" i="3"/>
  <c r="P252" i="3"/>
  <c r="P408" i="3"/>
  <c r="Q328" i="3"/>
  <c r="Q388" i="3"/>
  <c r="O321" i="3"/>
  <c r="O521" i="3"/>
  <c r="O434" i="3"/>
  <c r="O393" i="3"/>
  <c r="P78" i="3"/>
  <c r="P304" i="3"/>
  <c r="P358" i="3"/>
  <c r="Q289" i="3"/>
  <c r="O294" i="3"/>
  <c r="O263" i="3"/>
  <c r="O433" i="3"/>
  <c r="O343" i="3"/>
  <c r="P469" i="3"/>
  <c r="Q312" i="3"/>
  <c r="O299" i="3"/>
  <c r="O524" i="3"/>
  <c r="O348" i="3"/>
  <c r="O302" i="3"/>
  <c r="O439" i="3"/>
  <c r="O368" i="3"/>
  <c r="P321" i="3"/>
  <c r="Q149" i="3"/>
  <c r="Q358" i="3"/>
  <c r="P3" i="3"/>
  <c r="P263" i="3"/>
  <c r="P289" i="3"/>
  <c r="P453" i="3"/>
  <c r="P374" i="3"/>
  <c r="Q28" i="3"/>
  <c r="Q302" i="3"/>
  <c r="Q483" i="3"/>
  <c r="Q394" i="3"/>
  <c r="P54" i="3"/>
  <c r="P144" i="3"/>
  <c r="P319" i="3"/>
  <c r="P521" i="3"/>
  <c r="Q73" i="3"/>
  <c r="Q147" i="3"/>
  <c r="Q334" i="3"/>
  <c r="Q529" i="3"/>
  <c r="Q428" i="3"/>
  <c r="P88" i="3"/>
  <c r="P257" i="3"/>
  <c r="P287" i="3"/>
  <c r="P443" i="3"/>
  <c r="P369" i="3"/>
  <c r="Q23" i="3"/>
  <c r="Q298" i="3"/>
  <c r="Q424" i="3"/>
  <c r="O374" i="3"/>
  <c r="Q22" i="3"/>
  <c r="O252" i="3"/>
  <c r="O478" i="3"/>
  <c r="O363" i="3"/>
  <c r="P430" i="3"/>
  <c r="O509" i="3"/>
  <c r="P128" i="3"/>
  <c r="O339" i="3"/>
  <c r="O338" i="3"/>
  <c r="O408" i="3"/>
  <c r="Q533" i="3"/>
  <c r="P147" i="3"/>
  <c r="P522" i="3"/>
  <c r="Q77" i="3"/>
  <c r="Q338" i="3"/>
  <c r="Q429" i="3"/>
  <c r="P92" i="3"/>
  <c r="P262" i="3"/>
  <c r="P288" i="3"/>
  <c r="P448" i="3"/>
  <c r="P373" i="3"/>
  <c r="Q27" i="3"/>
  <c r="Q299" i="3"/>
  <c r="Q478" i="3"/>
  <c r="Q393" i="3"/>
  <c r="P53" i="3"/>
  <c r="P143" i="3"/>
  <c r="P317" i="3"/>
  <c r="P518" i="3"/>
  <c r="Q72" i="3"/>
  <c r="Q144" i="3"/>
  <c r="Q333" i="3"/>
  <c r="Q528" i="3"/>
  <c r="Q359" i="3"/>
  <c r="O526" i="3"/>
  <c r="O413" i="3"/>
  <c r="O364" i="3"/>
  <c r="P142" i="3"/>
  <c r="P439" i="3"/>
  <c r="Q143" i="3"/>
  <c r="Q423" i="3"/>
  <c r="O333" i="3"/>
  <c r="O529" i="3"/>
  <c r="O448" i="3"/>
  <c r="O403" i="3"/>
  <c r="O288" i="3"/>
  <c r="O438" i="3"/>
  <c r="O384" i="3"/>
  <c r="P87" i="3"/>
  <c r="P313" i="3"/>
  <c r="Q68" i="3"/>
  <c r="Q297" i="3"/>
  <c r="O293" i="3"/>
  <c r="O304" i="3"/>
  <c r="O508" i="3"/>
  <c r="O428" i="3"/>
  <c r="O373" i="3"/>
  <c r="P42" i="3"/>
  <c r="P533" i="3"/>
  <c r="Q7" i="3"/>
  <c r="Q523" i="3"/>
  <c r="O322" i="3"/>
  <c r="O303" i="3"/>
  <c r="O417" i="3"/>
  <c r="P68" i="3"/>
  <c r="P423" i="3"/>
  <c r="Q350" i="3"/>
  <c r="O522" i="3"/>
  <c r="O498" i="3"/>
  <c r="O297" i="3"/>
  <c r="O533" i="3"/>
  <c r="O430" i="3"/>
  <c r="O358" i="3"/>
  <c r="P292" i="3"/>
  <c r="Q122" i="3"/>
  <c r="P84" i="3"/>
  <c r="P349" i="3"/>
  <c r="P438" i="3"/>
  <c r="P364" i="3"/>
  <c r="Q18" i="3"/>
  <c r="Q117" i="3"/>
  <c r="Q294" i="3"/>
  <c r="Q468" i="3"/>
  <c r="Q384" i="3"/>
  <c r="P47" i="3"/>
  <c r="P138" i="3"/>
  <c r="P308" i="3"/>
  <c r="P508" i="3"/>
  <c r="Q63" i="3"/>
  <c r="Q139" i="3"/>
  <c r="Q322" i="3"/>
  <c r="Q525" i="3"/>
  <c r="Q418" i="3"/>
  <c r="P82" i="3"/>
  <c r="P112" i="3"/>
  <c r="P344" i="3"/>
  <c r="P535" i="3"/>
  <c r="P433" i="3"/>
  <c r="P359" i="3"/>
  <c r="Q8" i="3"/>
  <c r="Q107" i="3"/>
  <c r="Q292" i="3"/>
  <c r="Q389" i="3"/>
  <c r="O307" i="3"/>
  <c r="O429" i="3"/>
  <c r="O394" i="3"/>
  <c r="O350" i="3"/>
  <c r="P350" i="3"/>
  <c r="P368" i="3"/>
  <c r="Q469" i="3"/>
  <c r="O287" i="3"/>
  <c r="O313" i="3"/>
  <c r="O525" i="3"/>
  <c r="O463" i="3"/>
  <c r="O418" i="3"/>
  <c r="O383" i="3"/>
  <c r="O344" i="3"/>
  <c r="P134" i="3"/>
  <c r="P488" i="3"/>
  <c r="Q61" i="3"/>
  <c r="Q320" i="3"/>
  <c r="Q414" i="3"/>
  <c r="O328" i="3"/>
  <c r="O458" i="3"/>
  <c r="O379" i="3"/>
  <c r="P22" i="3"/>
  <c r="P298" i="3"/>
  <c r="P388" i="3"/>
  <c r="Q129" i="3"/>
  <c r="Q513" i="3"/>
  <c r="O257" i="3"/>
  <c r="O468" i="3"/>
  <c r="O312" i="3"/>
  <c r="O473" i="3"/>
  <c r="O389" i="3"/>
  <c r="O289" i="3"/>
  <c r="O319" i="3"/>
  <c r="O527" i="3"/>
  <c r="O469" i="3"/>
  <c r="O423" i="3"/>
  <c r="O388" i="3"/>
  <c r="P148" i="3"/>
  <c r="P523" i="3"/>
  <c r="Q78" i="3"/>
  <c r="Q339" i="3"/>
  <c r="Q430" i="3"/>
  <c r="P77" i="3"/>
  <c r="P28" i="3"/>
  <c r="P102" i="3"/>
  <c r="P133" i="3"/>
  <c r="P339" i="3"/>
  <c r="P303" i="3"/>
  <c r="R303" i="3"/>
  <c r="P483" i="3"/>
  <c r="P429" i="3"/>
  <c r="P394" i="3"/>
  <c r="Q93" i="3"/>
  <c r="Q57" i="3"/>
  <c r="Q3" i="3"/>
  <c r="Q134" i="3"/>
  <c r="Q262" i="3"/>
  <c r="Q319" i="3"/>
  <c r="Q288" i="3"/>
  <c r="Q522" i="3"/>
  <c r="Q453" i="3"/>
  <c r="Q413" i="3"/>
  <c r="Q374" i="3"/>
  <c r="P73" i="3"/>
  <c r="P27" i="3"/>
  <c r="P97" i="3"/>
  <c r="P132" i="3"/>
  <c r="P338" i="3"/>
  <c r="P302" i="3"/>
  <c r="P529" i="3"/>
  <c r="P478" i="3"/>
  <c r="P428" i="3"/>
  <c r="P393" i="3"/>
  <c r="Q92" i="3"/>
  <c r="Q54" i="3"/>
  <c r="Q102" i="3"/>
  <c r="Q133" i="3"/>
  <c r="Q257" i="3"/>
  <c r="Q317" i="3"/>
  <c r="Q287" i="3"/>
  <c r="Q521" i="3"/>
  <c r="Q448" i="3"/>
  <c r="Q373" i="3"/>
  <c r="P72" i="3"/>
  <c r="P23" i="3"/>
  <c r="P158" i="3"/>
  <c r="P129" i="3"/>
  <c r="P334" i="3"/>
  <c r="P299" i="3"/>
  <c r="P528" i="3"/>
  <c r="P473" i="3"/>
  <c r="P424" i="3"/>
  <c r="P389" i="3"/>
  <c r="Q88" i="3"/>
  <c r="Q53" i="3"/>
  <c r="Q97" i="3"/>
  <c r="Q132" i="3"/>
  <c r="Q252" i="3"/>
  <c r="Q313" i="3"/>
  <c r="Q263" i="3"/>
  <c r="Q518" i="3"/>
  <c r="Q443" i="3"/>
  <c r="Q369" i="3"/>
  <c r="Q84" i="3"/>
  <c r="Q48" i="3"/>
  <c r="Q157" i="3"/>
  <c r="Q128" i="3"/>
  <c r="Q308" i="3"/>
  <c r="Q349" i="3"/>
  <c r="Q509" i="3"/>
  <c r="Q438" i="3"/>
  <c r="Q404" i="3"/>
  <c r="Q364" i="3"/>
  <c r="P63" i="3"/>
  <c r="R63" i="3"/>
  <c r="P17" i="3"/>
  <c r="P152" i="3"/>
  <c r="P123" i="3"/>
  <c r="P323" i="3"/>
  <c r="P294" i="3"/>
  <c r="P525" i="3"/>
  <c r="P463" i="3"/>
  <c r="P418" i="3"/>
  <c r="P383" i="3"/>
  <c r="Q83" i="3"/>
  <c r="Q47" i="3"/>
  <c r="Q153" i="3"/>
  <c r="Q127" i="3"/>
  <c r="Q344" i="3"/>
  <c r="Q307" i="3"/>
  <c r="Q348" i="3"/>
  <c r="Q508" i="3"/>
  <c r="Q434" i="3"/>
  <c r="Q403" i="3"/>
  <c r="Q363" i="3"/>
  <c r="P62" i="3"/>
  <c r="P8" i="3"/>
  <c r="P149" i="3"/>
  <c r="P122" i="3"/>
  <c r="P322" i="3"/>
  <c r="P293" i="3"/>
  <c r="P524" i="3"/>
  <c r="P458" i="3"/>
  <c r="P417" i="3"/>
  <c r="P379" i="3"/>
  <c r="Q82" i="3"/>
  <c r="Q43" i="3"/>
  <c r="Q152" i="3"/>
  <c r="Q123" i="3"/>
  <c r="Q343" i="3"/>
  <c r="Q304" i="3"/>
  <c r="Q535" i="3"/>
  <c r="Q498" i="3"/>
  <c r="Q433" i="3"/>
  <c r="Q399" i="3"/>
  <c r="O152" i="3"/>
  <c r="O3" i="3"/>
  <c r="O112" i="3"/>
  <c r="O47" i="3"/>
  <c r="O122" i="3"/>
  <c r="O57" i="3"/>
  <c r="O68" i="3"/>
  <c r="O23" i="3"/>
  <c r="O73" i="3"/>
  <c r="O147" i="3"/>
  <c r="O247" i="3"/>
  <c r="O43" i="3"/>
  <c r="O97" i="3"/>
  <c r="O63" i="3"/>
  <c r="O128" i="3"/>
  <c r="O117" i="3"/>
  <c r="O72" i="3"/>
  <c r="O62" i="3"/>
  <c r="O83" i="3"/>
  <c r="O138" i="3"/>
  <c r="O61" i="3"/>
  <c r="O158" i="3"/>
  <c r="O144" i="3"/>
  <c r="O78" i="3"/>
  <c r="O132" i="3"/>
  <c r="O42" i="3"/>
  <c r="O129" i="3"/>
  <c r="O77" i="3"/>
  <c r="O142" i="3"/>
  <c r="O137" i="3"/>
  <c r="O18" i="3"/>
  <c r="O157" i="3"/>
  <c r="O149" i="3"/>
  <c r="O48" i="3"/>
  <c r="O134" i="3"/>
  <c r="O84" i="3"/>
  <c r="O148" i="3"/>
  <c r="O143" i="3"/>
  <c r="O28" i="3"/>
  <c r="O92" i="3"/>
  <c r="O27" i="3"/>
  <c r="O88" i="3"/>
  <c r="O102" i="3"/>
  <c r="O8" i="3"/>
  <c r="O93" i="3"/>
  <c r="O87" i="3"/>
  <c r="O123" i="3"/>
  <c r="O67" i="3"/>
  <c r="O127" i="3"/>
  <c r="O22" i="3"/>
  <c r="O153" i="3"/>
  <c r="O133" i="3"/>
  <c r="O107" i="3"/>
  <c r="O139" i="3"/>
  <c r="O52" i="3"/>
  <c r="O54" i="3"/>
  <c r="O17" i="3"/>
  <c r="O53" i="3"/>
  <c r="O82" i="3"/>
  <c r="P2" i="3"/>
  <c r="Q2" i="3"/>
  <c r="O2" i="3"/>
  <c r="R62" i="3"/>
  <c r="R524" i="3"/>
  <c r="S524" i="3"/>
  <c r="T524" i="3"/>
  <c r="R417" i="3"/>
  <c r="S417" i="3"/>
  <c r="T417" i="3"/>
  <c r="R148" i="3"/>
  <c r="S148" i="3"/>
  <c r="T148" i="3"/>
  <c r="R531" i="3"/>
  <c r="S531" i="3"/>
  <c r="T531" i="3"/>
  <c r="R424" i="3"/>
  <c r="S424" i="3"/>
  <c r="T424" i="3"/>
  <c r="R454" i="3"/>
  <c r="S454" i="3"/>
  <c r="T454" i="3"/>
  <c r="R129" i="3"/>
  <c r="S129" i="3"/>
  <c r="T129" i="3"/>
  <c r="R526" i="3"/>
  <c r="S526" i="3"/>
  <c r="T526" i="3"/>
  <c r="R528" i="3"/>
  <c r="S528" i="3"/>
  <c r="T528" i="3"/>
  <c r="R523" i="3"/>
  <c r="S523" i="3"/>
  <c r="T523" i="3"/>
  <c r="R529" i="3"/>
  <c r="S529" i="3"/>
  <c r="T529" i="3"/>
  <c r="R429" i="3"/>
  <c r="S429" i="3"/>
  <c r="T429" i="3"/>
  <c r="R294" i="3"/>
  <c r="S294" i="3"/>
  <c r="T294" i="3"/>
  <c r="R23" i="3"/>
  <c r="S23" i="3"/>
  <c r="T23" i="3"/>
  <c r="R350" i="3"/>
  <c r="S350" i="3"/>
  <c r="T350" i="3"/>
  <c r="R122" i="3"/>
  <c r="S122" i="3"/>
  <c r="T122" i="3"/>
  <c r="R334" i="3"/>
  <c r="S334" i="3"/>
  <c r="T334" i="3"/>
  <c r="R37" i="3"/>
  <c r="S37" i="3"/>
  <c r="T37" i="3"/>
  <c r="R12" i="3"/>
  <c r="S12" i="3"/>
  <c r="T12" i="3"/>
  <c r="R533" i="3"/>
  <c r="S533" i="3"/>
  <c r="T533" i="3"/>
  <c r="R353" i="3"/>
  <c r="S353" i="3"/>
  <c r="T353" i="3"/>
  <c r="R13" i="3"/>
  <c r="S13" i="3"/>
  <c r="T13" i="3"/>
  <c r="R38" i="3"/>
  <c r="S38" i="3"/>
  <c r="T38" i="3"/>
  <c r="R418" i="3"/>
  <c r="S418" i="3"/>
  <c r="T418" i="3"/>
  <c r="R33" i="3"/>
  <c r="S33" i="3"/>
  <c r="T33" i="3"/>
  <c r="R32" i="3"/>
  <c r="S32" i="3"/>
  <c r="T32" i="3"/>
  <c r="R403" i="3"/>
  <c r="S403" i="3"/>
  <c r="T403" i="3"/>
  <c r="R389" i="3"/>
  <c r="S389" i="3"/>
  <c r="T389" i="3"/>
  <c r="R463" i="3"/>
  <c r="S463" i="3"/>
  <c r="T463" i="3"/>
  <c r="R473" i="3"/>
  <c r="S473" i="3"/>
  <c r="T473" i="3"/>
  <c r="R428" i="3"/>
  <c r="S428" i="3"/>
  <c r="T428" i="3"/>
  <c r="R73" i="3"/>
  <c r="S73" i="3"/>
  <c r="T73" i="3"/>
  <c r="R322" i="3"/>
  <c r="S322" i="3"/>
  <c r="T322" i="3"/>
  <c r="R368" i="3"/>
  <c r="S368" i="3"/>
  <c r="T368" i="3"/>
  <c r="R138" i="3"/>
  <c r="S138" i="3"/>
  <c r="T138" i="3"/>
  <c r="R458" i="3"/>
  <c r="S458" i="3"/>
  <c r="T458" i="3"/>
  <c r="R323" i="3"/>
  <c r="S323" i="3"/>
  <c r="T323" i="3"/>
  <c r="R302" i="3"/>
  <c r="S302" i="3"/>
  <c r="T302" i="3"/>
  <c r="R22" i="3"/>
  <c r="S22" i="3"/>
  <c r="R488" i="3"/>
  <c r="S488" i="3"/>
  <c r="T488" i="3"/>
  <c r="R72" i="3"/>
  <c r="S72" i="3"/>
  <c r="T72" i="3"/>
  <c r="R137" i="3"/>
  <c r="S137" i="3"/>
  <c r="T137" i="3"/>
  <c r="R42" i="3"/>
  <c r="S42" i="3"/>
  <c r="R379" i="3"/>
  <c r="S379" i="3"/>
  <c r="T379" i="3"/>
  <c r="R112" i="3"/>
  <c r="S112" i="3"/>
  <c r="T112" i="3"/>
  <c r="R527" i="3"/>
  <c r="S527" i="3"/>
  <c r="T527" i="3"/>
  <c r="R338" i="3"/>
  <c r="S338" i="3"/>
  <c r="T338" i="3"/>
  <c r="R394" i="3"/>
  <c r="S394" i="3"/>
  <c r="T394" i="3"/>
  <c r="R28" i="3"/>
  <c r="S28" i="3"/>
  <c r="T28" i="3"/>
  <c r="R423" i="3"/>
  <c r="S423" i="3"/>
  <c r="T423" i="3"/>
  <c r="S62" i="3"/>
  <c r="T62" i="3"/>
  <c r="R393" i="3"/>
  <c r="S393" i="3"/>
  <c r="T393" i="3"/>
  <c r="R27" i="3"/>
  <c r="S27" i="3"/>
  <c r="R102" i="3"/>
  <c r="S102" i="3"/>
  <c r="T102" i="3"/>
  <c r="R535" i="3"/>
  <c r="R317" i="3"/>
  <c r="S317" i="3"/>
  <c r="T317" i="3"/>
  <c r="R149" i="3"/>
  <c r="S149" i="3"/>
  <c r="T149" i="3"/>
  <c r="R123" i="3"/>
  <c r="S123" i="3"/>
  <c r="T123" i="3"/>
  <c r="R344" i="3"/>
  <c r="S344" i="3"/>
  <c r="T344" i="3"/>
  <c r="R508" i="3"/>
  <c r="S508" i="3"/>
  <c r="T508" i="3"/>
  <c r="R292" i="3"/>
  <c r="S292" i="3"/>
  <c r="T292" i="3"/>
  <c r="R142" i="3"/>
  <c r="S142" i="3"/>
  <c r="T142" i="3"/>
  <c r="R143" i="3"/>
  <c r="S143" i="3"/>
  <c r="T143" i="3"/>
  <c r="R448" i="3"/>
  <c r="S448" i="3"/>
  <c r="T448" i="3"/>
  <c r="R92" i="3"/>
  <c r="S92" i="3"/>
  <c r="T92" i="3"/>
  <c r="R443" i="3"/>
  <c r="S443" i="3"/>
  <c r="T443" i="3"/>
  <c r="R88" i="3"/>
  <c r="S88" i="3"/>
  <c r="T88" i="3"/>
  <c r="R319" i="3"/>
  <c r="S319" i="3"/>
  <c r="T319" i="3"/>
  <c r="R374" i="3"/>
  <c r="S374" i="3"/>
  <c r="T374" i="3"/>
  <c r="R3" i="3"/>
  <c r="S3" i="3"/>
  <c r="R498" i="3"/>
  <c r="S498" i="3"/>
  <c r="T498" i="3"/>
  <c r="R404" i="3"/>
  <c r="S404" i="3"/>
  <c r="T404" i="3"/>
  <c r="R48" i="3"/>
  <c r="S48" i="3"/>
  <c r="R320" i="3"/>
  <c r="S320" i="3"/>
  <c r="T320" i="3"/>
  <c r="R52" i="3"/>
  <c r="S52" i="3"/>
  <c r="R293" i="3"/>
  <c r="S293" i="3"/>
  <c r="T293" i="3"/>
  <c r="R158" i="3"/>
  <c r="S158" i="3"/>
  <c r="T158" i="3"/>
  <c r="R87" i="3"/>
  <c r="S87" i="3"/>
  <c r="T87" i="3"/>
  <c r="R313" i="3"/>
  <c r="S313" i="3"/>
  <c r="T313" i="3"/>
  <c r="R157" i="3"/>
  <c r="S157" i="3"/>
  <c r="T157" i="3"/>
  <c r="R93" i="3"/>
  <c r="S93" i="3"/>
  <c r="T93" i="3"/>
  <c r="R8" i="3"/>
  <c r="S8" i="3"/>
  <c r="T8" i="3"/>
  <c r="R525" i="3"/>
  <c r="S525" i="3"/>
  <c r="T525" i="3"/>
  <c r="R152" i="3"/>
  <c r="S152" i="3"/>
  <c r="T152" i="3"/>
  <c r="R478" i="3"/>
  <c r="S478" i="3"/>
  <c r="T478" i="3"/>
  <c r="R132" i="3"/>
  <c r="S132" i="3"/>
  <c r="T132" i="3"/>
  <c r="R339" i="3"/>
  <c r="S339" i="3"/>
  <c r="T339" i="3"/>
  <c r="R77" i="3"/>
  <c r="S77" i="3"/>
  <c r="T77" i="3"/>
  <c r="R388" i="3"/>
  <c r="S388" i="3"/>
  <c r="T388" i="3"/>
  <c r="R359" i="3"/>
  <c r="S359" i="3"/>
  <c r="T359" i="3"/>
  <c r="R308" i="3"/>
  <c r="S308" i="3"/>
  <c r="T308" i="3"/>
  <c r="R364" i="3"/>
  <c r="S364" i="3"/>
  <c r="T364" i="3"/>
  <c r="R68" i="3"/>
  <c r="S68" i="3"/>
  <c r="T68" i="3"/>
  <c r="R53" i="3"/>
  <c r="S53" i="3"/>
  <c r="T53" i="3"/>
  <c r="R288" i="3"/>
  <c r="S288" i="3"/>
  <c r="T288" i="3"/>
  <c r="R522" i="3"/>
  <c r="S522" i="3"/>
  <c r="T522" i="3"/>
  <c r="R430" i="3"/>
  <c r="S430" i="3"/>
  <c r="T430" i="3"/>
  <c r="R287" i="3"/>
  <c r="S287" i="3"/>
  <c r="T287" i="3"/>
  <c r="R144" i="3"/>
  <c r="S144" i="3"/>
  <c r="T144" i="3"/>
  <c r="R453" i="3"/>
  <c r="S453" i="3"/>
  <c r="T453" i="3"/>
  <c r="R358" i="3"/>
  <c r="S358" i="3"/>
  <c r="T358" i="3"/>
  <c r="R247" i="3"/>
  <c r="S247" i="3"/>
  <c r="T247" i="3"/>
  <c r="R127" i="3"/>
  <c r="S127" i="3"/>
  <c r="T127" i="3"/>
  <c r="R468" i="3"/>
  <c r="S468" i="3"/>
  <c r="T468" i="3"/>
  <c r="R307" i="3"/>
  <c r="S307" i="3"/>
  <c r="T307" i="3"/>
  <c r="R363" i="3"/>
  <c r="S363" i="3"/>
  <c r="T363" i="3"/>
  <c r="R117" i="3"/>
  <c r="S117" i="3"/>
  <c r="T117" i="3"/>
  <c r="R509" i="3"/>
  <c r="S509" i="3"/>
  <c r="T509" i="3"/>
  <c r="R398" i="3"/>
  <c r="S398" i="3"/>
  <c r="T398" i="3"/>
  <c r="R57" i="3"/>
  <c r="S57" i="3"/>
  <c r="S63" i="3"/>
  <c r="T63" i="3"/>
  <c r="R134" i="3"/>
  <c r="S134" i="3"/>
  <c r="T134" i="3"/>
  <c r="R153" i="3"/>
  <c r="S153" i="3"/>
  <c r="T153" i="3"/>
  <c r="R107" i="3"/>
  <c r="S107" i="3"/>
  <c r="T107" i="3"/>
  <c r="R383" i="3"/>
  <c r="S383" i="3"/>
  <c r="T383" i="3"/>
  <c r="R17" i="3"/>
  <c r="S17" i="3"/>
  <c r="T17" i="3"/>
  <c r="R299" i="3"/>
  <c r="S299" i="3"/>
  <c r="T299" i="3"/>
  <c r="R97" i="3"/>
  <c r="S97" i="3"/>
  <c r="T97" i="3"/>
  <c r="R483" i="3"/>
  <c r="S483" i="3"/>
  <c r="T483" i="3"/>
  <c r="R133" i="3"/>
  <c r="S133" i="3"/>
  <c r="T133" i="3"/>
  <c r="R298" i="3"/>
  <c r="S298" i="3"/>
  <c r="T298" i="3"/>
  <c r="R433" i="3"/>
  <c r="S433" i="3"/>
  <c r="T433" i="3"/>
  <c r="R82" i="3"/>
  <c r="S82" i="3"/>
  <c r="T82" i="3"/>
  <c r="R438" i="3"/>
  <c r="S438" i="3"/>
  <c r="T438" i="3"/>
  <c r="R84" i="3"/>
  <c r="S84" i="3"/>
  <c r="T84" i="3"/>
  <c r="R518" i="3"/>
  <c r="S518" i="3"/>
  <c r="T518" i="3"/>
  <c r="R262" i="3"/>
  <c r="S262" i="3"/>
  <c r="T262" i="3"/>
  <c r="R147" i="3"/>
  <c r="S147" i="3"/>
  <c r="T147" i="3"/>
  <c r="R257" i="3"/>
  <c r="S257" i="3"/>
  <c r="T257" i="3"/>
  <c r="R54" i="3"/>
  <c r="S54" i="3"/>
  <c r="T54" i="3"/>
  <c r="R289" i="3"/>
  <c r="S289" i="3"/>
  <c r="T289" i="3"/>
  <c r="R304" i="3"/>
  <c r="S304" i="3"/>
  <c r="T304" i="3"/>
  <c r="R408" i="3"/>
  <c r="S408" i="3"/>
  <c r="T408" i="3"/>
  <c r="R67" i="3"/>
  <c r="S67" i="3"/>
  <c r="T67" i="3"/>
  <c r="R328" i="3"/>
  <c r="S328" i="3"/>
  <c r="T328" i="3"/>
  <c r="R419" i="3"/>
  <c r="S419" i="3"/>
  <c r="T419" i="3"/>
  <c r="R434" i="3"/>
  <c r="S434" i="3"/>
  <c r="T434" i="3"/>
  <c r="R83" i="3"/>
  <c r="S83" i="3"/>
  <c r="T83" i="3"/>
  <c r="R312" i="3"/>
  <c r="S312" i="3"/>
  <c r="T312" i="3"/>
  <c r="R378" i="3"/>
  <c r="S378" i="3"/>
  <c r="T378" i="3"/>
  <c r="R343" i="3"/>
  <c r="S343" i="3"/>
  <c r="T343" i="3"/>
  <c r="R61" i="3"/>
  <c r="S61" i="3"/>
  <c r="T61" i="3"/>
  <c r="R47" i="3"/>
  <c r="S47" i="3"/>
  <c r="T47" i="3"/>
  <c r="R349" i="3"/>
  <c r="S349" i="3"/>
  <c r="T349" i="3"/>
  <c r="S303" i="3"/>
  <c r="T303" i="3"/>
  <c r="R439" i="3"/>
  <c r="S439" i="3"/>
  <c r="T439" i="3"/>
  <c r="R373" i="3"/>
  <c r="S373" i="3"/>
  <c r="T373" i="3"/>
  <c r="R128" i="3"/>
  <c r="S128" i="3"/>
  <c r="T128" i="3"/>
  <c r="R369" i="3"/>
  <c r="S369" i="3"/>
  <c r="T369" i="3"/>
  <c r="R521" i="3"/>
  <c r="S521" i="3"/>
  <c r="T521" i="3"/>
  <c r="R263" i="3"/>
  <c r="S263" i="3"/>
  <c r="T263" i="3"/>
  <c r="R321" i="3"/>
  <c r="S321" i="3"/>
  <c r="T321" i="3"/>
  <c r="R469" i="3"/>
  <c r="S469" i="3"/>
  <c r="T469" i="3"/>
  <c r="R78" i="3"/>
  <c r="S78" i="3"/>
  <c r="T78" i="3"/>
  <c r="R252" i="3"/>
  <c r="S252" i="3"/>
  <c r="T252" i="3"/>
  <c r="R18" i="3"/>
  <c r="S18" i="3"/>
  <c r="R297" i="3"/>
  <c r="S297" i="3"/>
  <c r="T297" i="3"/>
  <c r="R384" i="3"/>
  <c r="S384" i="3"/>
  <c r="T384" i="3"/>
  <c r="R399" i="3"/>
  <c r="S399" i="3"/>
  <c r="T399" i="3"/>
  <c r="R43" i="3"/>
  <c r="S43" i="3"/>
  <c r="T43" i="3"/>
  <c r="R348" i="3"/>
  <c r="S348" i="3"/>
  <c r="T348" i="3"/>
  <c r="R139" i="3"/>
  <c r="S139" i="3"/>
  <c r="T139" i="3"/>
  <c r="R7" i="3"/>
  <c r="S7" i="3"/>
  <c r="R333" i="3"/>
  <c r="S333" i="3"/>
  <c r="T333" i="3"/>
  <c r="R414" i="3"/>
  <c r="S414" i="3"/>
  <c r="T414" i="3"/>
  <c r="R513" i="3"/>
  <c r="S513" i="3"/>
  <c r="T513" i="3"/>
  <c r="R413" i="3"/>
  <c r="S413" i="3"/>
  <c r="T413" i="3"/>
  <c r="R2" i="3"/>
  <c r="O537" i="3"/>
  <c r="Q537" i="3"/>
  <c r="P537" i="3"/>
  <c r="R537" i="3"/>
  <c r="S2" i="3"/>
  <c r="T7" i="3"/>
  <c r="T18" i="3"/>
  <c r="T22" i="3"/>
  <c r="T27" i="3"/>
  <c r="T42" i="3"/>
  <c r="T48" i="3"/>
  <c r="T52" i="3"/>
  <c r="T57" i="3"/>
  <c r="T3" i="3"/>
  <c r="T2" i="3"/>
  <c r="S535" i="3"/>
  <c r="S537" i="3"/>
  <c r="T535" i="3"/>
  <c r="S538" i="3"/>
  <c r="F21" i="6" l="1"/>
  <c r="E26" i="6"/>
  <c r="F26" i="6" s="1"/>
  <c r="E27" i="6" l="1"/>
  <c r="E28" i="6" l="1"/>
  <c r="F28" i="6" s="1"/>
  <c r="E30" i="6" s="1"/>
  <c r="F27" i="6"/>
</calcChain>
</file>

<file path=xl/sharedStrings.xml><?xml version="1.0" encoding="utf-8"?>
<sst xmlns="http://schemas.openxmlformats.org/spreadsheetml/2006/main" count="2754" uniqueCount="592">
  <si>
    <t>חברת ההפקה</t>
  </si>
  <si>
    <t>פרטים כלליים</t>
  </si>
  <si>
    <t>יחידת מידה</t>
  </si>
  <si>
    <t>כמות יחידות</t>
  </si>
  <si>
    <t>.</t>
  </si>
  <si>
    <t>תקופות הפקה</t>
  </si>
  <si>
    <t>יחידות כמות תסריט</t>
  </si>
  <si>
    <t>יחידות כמות
ביטוח ומימון
שונות תקורות</t>
  </si>
  <si>
    <t>יחידות כמות עורכים
יחידות כמות שונות מערכת
יחידות כמות מפיקים
מנהלה</t>
  </si>
  <si>
    <t>שעות נוספות צוות הפקה</t>
  </si>
  <si>
    <t>יחידות כמות ע.הפקה
שונות צוות הפקה
אולפן, דלק, מוניות
עורך אוף ליין, חדר אופ ליין</t>
  </si>
  <si>
    <t>יחידות כמות הלבשה
איפור, שיער, פרופס
צילום חוץ, קהל, שונות אולפן
קייטרינג, הסעות קהל
ציוד אולפן, עורך וחדר און ליין, דיגיטציה</t>
  </si>
  <si>
    <t>שונות מערכת</t>
  </si>
  <si>
    <t>פרופס, תחקיר וארכיון
העברות ושיכפולים,
שונות עריכה, תמלול ותרגום</t>
  </si>
  <si>
    <t>במאי ראשי, עורך ראשי, עורך בפועל, עורך משנה, ריכוז, מלהק, תחקירן ליהוק</t>
  </si>
  <si>
    <t>תסריטאי</t>
  </si>
  <si>
    <t>עורך תוכן</t>
  </si>
  <si>
    <t>במאי שטח
עוזר הפקה</t>
  </si>
  <si>
    <t>שונות צוות הפקה</t>
  </si>
  <si>
    <t>שונות ציוד צילום</t>
  </si>
  <si>
    <t>ימים</t>
  </si>
  <si>
    <t>פר תסריט</t>
  </si>
  <si>
    <t>עונתי גלובלי</t>
  </si>
  <si>
    <t>חודשים</t>
  </si>
  <si>
    <t>תכניות/פרקים</t>
  </si>
  <si>
    <t>שבועות</t>
  </si>
  <si>
    <t>מינימום</t>
  </si>
  <si>
    <t>מקסימום</t>
  </si>
  <si>
    <t>בלת"צ</t>
  </si>
  <si>
    <t>רווח</t>
  </si>
  <si>
    <t>מע"מ</t>
  </si>
  <si>
    <t>רף שונות שדורש בדיקה</t>
  </si>
  <si>
    <t>אחוז ממחיר מקסימום שמעברו יידרש פירוט</t>
  </si>
  <si>
    <t>הודעת הסבר כללי</t>
  </si>
  <si>
    <t xml:space="preserve">מחיר היחידה שהוזן גבוה ממחירי התאגיד. נא לפרט </t>
  </si>
  <si>
    <t>הודעת הסבר שונות</t>
  </si>
  <si>
    <t>יש לפרט במדויק את ההוצאות</t>
  </si>
  <si>
    <t>הודעת OK</t>
  </si>
  <si>
    <t/>
  </si>
  <si>
    <t>הודעת חסר נתונים</t>
  </si>
  <si>
    <t>נא להזין את הנתונים החסרים</t>
  </si>
  <si>
    <t>הודעת הארדיסקים</t>
  </si>
  <si>
    <t>יש לפרט את הכמות והנפח של ההארדיסקים</t>
  </si>
  <si>
    <t>הודעת מוכן לשליחה</t>
  </si>
  <si>
    <t>כן</t>
  </si>
  <si>
    <t>הודעת לא מוכן לשליחה</t>
  </si>
  <si>
    <t>לא</t>
  </si>
  <si>
    <t>הודעת בדיקת סעיפים</t>
  </si>
  <si>
    <t>קיים מידע חסר בסעיפי ההוצאות</t>
  </si>
  <si>
    <t>הודעת בדיקת פרטים כלליים</t>
  </si>
  <si>
    <t>קיים מידע חסר בטבלת פרטים כלליים</t>
  </si>
  <si>
    <t>הודעת כללית</t>
  </si>
  <si>
    <t>קיימים פרטים חסרים בטבלת הפרטים הכלליים וסעיפי ההוצאות</t>
  </si>
  <si>
    <t>הודעת אישור</t>
  </si>
  <si>
    <t>מאושר לשליחה</t>
  </si>
  <si>
    <t>אורך פרק</t>
  </si>
  <si>
    <t>תקופת ההפקה</t>
  </si>
  <si>
    <t>דקות</t>
  </si>
  <si>
    <t>סעיף תקציבי</t>
  </si>
  <si>
    <t>כמות אנשי צוות</t>
  </si>
  <si>
    <t>מחיר ליחידה</t>
  </si>
  <si>
    <t>סה"כ עלות פרק ₪</t>
  </si>
  <si>
    <t>הערות</t>
  </si>
  <si>
    <t>במאי ראשי</t>
  </si>
  <si>
    <t>עורך ראשי</t>
  </si>
  <si>
    <t>עורך בפועל</t>
  </si>
  <si>
    <t>עורך משנה</t>
  </si>
  <si>
    <t>ריכוז</t>
  </si>
  <si>
    <t>מלהק</t>
  </si>
  <si>
    <t>תחקירן ליהוק</t>
  </si>
  <si>
    <t>במאי שטח</t>
  </si>
  <si>
    <t>מפיק ראשי</t>
  </si>
  <si>
    <t>מפיק בפועל</t>
  </si>
  <si>
    <t>מנהל הפקה</t>
  </si>
  <si>
    <t>מתאם הפקה</t>
  </si>
  <si>
    <t>עוזר הפקה</t>
  </si>
  <si>
    <t>מאפרת</t>
  </si>
  <si>
    <t>ע. מאפרת</t>
  </si>
  <si>
    <t>מעצב שיער</t>
  </si>
  <si>
    <t>ארט דיירקטור</t>
  </si>
  <si>
    <t>צלם ראשי</t>
  </si>
  <si>
    <t>צלם</t>
  </si>
  <si>
    <t>ע.צלם</t>
  </si>
  <si>
    <t>מקליט ראשי</t>
  </si>
  <si>
    <t>מקליט</t>
  </si>
  <si>
    <t>תאורן</t>
  </si>
  <si>
    <t>שעות נוספות צוות צילום</t>
  </si>
  <si>
    <t>שונות צוות צילום</t>
  </si>
  <si>
    <t>ציוד מצלמה</t>
  </si>
  <si>
    <t>ציוד מצלמה מיוחד</t>
  </si>
  <si>
    <t>מצלמות קטנות</t>
  </si>
  <si>
    <t>ציוד תאורה וגריפ</t>
  </si>
  <si>
    <t>צילומי רחפן וצילומים מיוחדים</t>
  </si>
  <si>
    <t>מתכלים</t>
  </si>
  <si>
    <t>ארט/פרופס/דרסינג</t>
  </si>
  <si>
    <t>השכרת רכבי הפקה</t>
  </si>
  <si>
    <t>אש"ל סיורים ופרה פרודקשן</t>
  </si>
  <si>
    <t>אש"ל צילומים</t>
  </si>
  <si>
    <t>ציוד משרדי</t>
  </si>
  <si>
    <t>שליחויות</t>
  </si>
  <si>
    <t>דלק</t>
  </si>
  <si>
    <t>חניות</t>
  </si>
  <si>
    <t>מוניות</t>
  </si>
  <si>
    <t>לוקיישנים</t>
  </si>
  <si>
    <t>מעצב תפאורה</t>
  </si>
  <si>
    <t>תפאורה</t>
  </si>
  <si>
    <t>שונות</t>
  </si>
  <si>
    <t>מפיק פוסט</t>
  </si>
  <si>
    <t>במאי עריכות</t>
  </si>
  <si>
    <t>עורך אוף ליין</t>
  </si>
  <si>
    <t>חדר אוף ליין</t>
  </si>
  <si>
    <t>עוזר עריכה</t>
  </si>
  <si>
    <t>עורך און ליין</t>
  </si>
  <si>
    <t>חדר און ליין</t>
  </si>
  <si>
    <t>דיגיטציות + דיגיטטור</t>
  </si>
  <si>
    <t>אולפן סאונד + עורך</t>
  </si>
  <si>
    <t>מוסיקה מקורית</t>
  </si>
  <si>
    <t>ייעוץ מוסיקלי</t>
  </si>
  <si>
    <t>פתיח ואריזה גרפית</t>
  </si>
  <si>
    <t>תמלול</t>
  </si>
  <si>
    <t>תרגום</t>
  </si>
  <si>
    <t>הארדיסקים</t>
  </si>
  <si>
    <t>העברות ושיכפולים</t>
  </si>
  <si>
    <t>בלת"צ פוסט</t>
  </si>
  <si>
    <t>עריכה</t>
  </si>
  <si>
    <t>כספים</t>
  </si>
  <si>
    <t>משרדיות</t>
  </si>
  <si>
    <t>משפטיות</t>
  </si>
  <si>
    <t>ביטוח</t>
  </si>
  <si>
    <t>מימון</t>
  </si>
  <si>
    <t>תא עזר</t>
  </si>
  <si>
    <t>מק"ט</t>
  </si>
  <si>
    <t>מס' סידורי</t>
  </si>
  <si>
    <t>קבוצה</t>
  </si>
  <si>
    <t>מחיר מינימום</t>
  </si>
  <si>
    <t>מחיר מקסימום</t>
  </si>
  <si>
    <t>מחיר דורש הסבר</t>
  </si>
  <si>
    <t>כמות יחידות לחישוב עלות מק"ט</t>
  </si>
  <si>
    <t>סה"כ עלות</t>
  </si>
  <si>
    <t>09</t>
  </si>
  <si>
    <t>מערכת</t>
  </si>
  <si>
    <t>02</t>
  </si>
  <si>
    <t>03</t>
  </si>
  <si>
    <t>04</t>
  </si>
  <si>
    <t>08</t>
  </si>
  <si>
    <t>01</t>
  </si>
  <si>
    <t>צוות הפקה</t>
  </si>
  <si>
    <t>05</t>
  </si>
  <si>
    <t>06</t>
  </si>
  <si>
    <t>צוות צילום</t>
  </si>
  <si>
    <t>07</t>
  </si>
  <si>
    <t>אולפן, ציוד טכני וחו"ג</t>
  </si>
  <si>
    <t>00</t>
  </si>
  <si>
    <t>חודשים, גלובלי</t>
  </si>
  <si>
    <t>ימים, חודשים, גלובלי</t>
  </si>
  <si>
    <t>ימים, חודשים</t>
  </si>
  <si>
    <t>גלובלי</t>
  </si>
  <si>
    <t>פרק, גלובלי</t>
  </si>
  <si>
    <t>פרק</t>
  </si>
  <si>
    <t>שונות פוסט</t>
  </si>
  <si>
    <t>תקורות</t>
  </si>
  <si>
    <t>עד 2 אחוז</t>
  </si>
  <si>
    <t>שונות תקורות</t>
  </si>
  <si>
    <t xml:space="preserve">סה"כ </t>
  </si>
  <si>
    <t>בקרה</t>
  </si>
  <si>
    <t>סוגה</t>
  </si>
  <si>
    <t>קידומת</t>
  </si>
  <si>
    <t>מאפיין יחידת מידה</t>
  </si>
  <si>
    <t>קידומת2</t>
  </si>
  <si>
    <t>קבוצת הוצאות</t>
  </si>
  <si>
    <t>קידומת3</t>
  </si>
  <si>
    <t>הוצאה</t>
  </si>
  <si>
    <t>קידומת4</t>
  </si>
  <si>
    <t>תכנית אולפן</t>
  </si>
  <si>
    <t>רכישת פורמט</t>
  </si>
  <si>
    <t>דוקו</t>
  </si>
  <si>
    <t>אומנים</t>
  </si>
  <si>
    <t>דרמה</t>
  </si>
  <si>
    <t>דוקו ריאליטי</t>
  </si>
  <si>
    <t>תחקירנים</t>
  </si>
  <si>
    <t>במאי אולפן</t>
  </si>
  <si>
    <t>ע.במאי</t>
  </si>
  <si>
    <t>מנחה</t>
  </si>
  <si>
    <t>אומנים אורחים</t>
  </si>
  <si>
    <t>נגנים</t>
  </si>
  <si>
    <t>קהל</t>
  </si>
  <si>
    <t>שונות אומנים</t>
  </si>
  <si>
    <t>מפיק תכנית</t>
  </si>
  <si>
    <t>מלבישה</t>
  </si>
  <si>
    <t>ע.מלבישה</t>
  </si>
  <si>
    <t>ע.מאפרת</t>
  </si>
  <si>
    <t>במאי צילומי חוץ</t>
  </si>
  <si>
    <t>פרופסמן</t>
  </si>
  <si>
    <t>אולפן</t>
  </si>
  <si>
    <t>הגברה ותאורה</t>
  </si>
  <si>
    <t>השכרת ציוד אולפן</t>
  </si>
  <si>
    <t>קהל בתשלום</t>
  </si>
  <si>
    <t>שעות נוספות אולפן</t>
  </si>
  <si>
    <t>שונות אולפן</t>
  </si>
  <si>
    <t>ציוד מצלמות</t>
  </si>
  <si>
    <t>ציוד מצלמות קטנות</t>
  </si>
  <si>
    <t>הלבשה</t>
  </si>
  <si>
    <t>הוצאות תחקיר וארכיון</t>
  </si>
  <si>
    <t>קייטרינג</t>
  </si>
  <si>
    <t>קייטרינג קהל</t>
  </si>
  <si>
    <t>אשל כלכלה לצוות חוץ</t>
  </si>
  <si>
    <t>מנהלה - תכניות אולפן</t>
  </si>
  <si>
    <t>הסעות קהל</t>
  </si>
  <si>
    <t>ע.עריכה</t>
  </si>
  <si>
    <t>ע. מלבישה</t>
  </si>
  <si>
    <t>חו"ל</t>
  </si>
  <si>
    <t>טיסות</t>
  </si>
  <si>
    <t>לינה</t>
  </si>
  <si>
    <t>תחבורה</t>
  </si>
  <si>
    <t>אישורי צילומים</t>
  </si>
  <si>
    <t>שונות חו"ל</t>
  </si>
  <si>
    <t>הסבר/מציגים לפי מספר טיסות</t>
  </si>
  <si>
    <t>הסבר</t>
  </si>
  <si>
    <t>אש"ל חו"ל</t>
  </si>
  <si>
    <t>שחקנים</t>
  </si>
  <si>
    <t>שחקן 1</t>
  </si>
  <si>
    <t>שחקן 2</t>
  </si>
  <si>
    <t>שחקן 3</t>
  </si>
  <si>
    <t>שחקן 4</t>
  </si>
  <si>
    <t>שחקן 5</t>
  </si>
  <si>
    <t>שחקן 6</t>
  </si>
  <si>
    <t>שחקן 7</t>
  </si>
  <si>
    <t>שחקן 8</t>
  </si>
  <si>
    <t>ניצבים</t>
  </si>
  <si>
    <t>ביטים</t>
  </si>
  <si>
    <t>שעות נוספות שחקנים</t>
  </si>
  <si>
    <t>שונות שחקנים</t>
  </si>
  <si>
    <t>שחקנים ראשיים</t>
  </si>
  <si>
    <t>טיסות חו"ל</t>
  </si>
  <si>
    <t>תחקרין</t>
  </si>
  <si>
    <t>תחקירן ארכיון</t>
  </si>
  <si>
    <t>מחלקה אמנותית</t>
  </si>
  <si>
    <t>ארט</t>
  </si>
  <si>
    <t>שונות מחלקה אמנותית</t>
  </si>
  <si>
    <t>מנחה 1</t>
  </si>
  <si>
    <t>מנחה 2</t>
  </si>
  <si>
    <t>קופה קטנה הפקה</t>
  </si>
  <si>
    <t>קופה קטנה צילומים</t>
  </si>
  <si>
    <t>לוגינג</t>
  </si>
  <si>
    <t>עיצוב גרפי</t>
  </si>
  <si>
    <t>גיבוי ואחסון חומרים</t>
  </si>
  <si>
    <t>0100</t>
  </si>
  <si>
    <t>0101</t>
  </si>
  <si>
    <t>0102</t>
  </si>
  <si>
    <t>0103</t>
  </si>
  <si>
    <t>דיגיטל</t>
  </si>
  <si>
    <t>0104</t>
  </si>
  <si>
    <t>ספורט</t>
  </si>
  <si>
    <t>0105</t>
  </si>
  <si>
    <t>פודקאסט</t>
  </si>
  <si>
    <t>0106</t>
  </si>
  <si>
    <t>0107</t>
  </si>
  <si>
    <t>0108</t>
  </si>
  <si>
    <t>ניידת שידור - ספורט</t>
  </si>
  <si>
    <t>0109</t>
  </si>
  <si>
    <t>0110</t>
  </si>
  <si>
    <t>0111</t>
  </si>
  <si>
    <t>0112</t>
  </si>
  <si>
    <t>0113</t>
  </si>
  <si>
    <t>0114</t>
  </si>
  <si>
    <t>0115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</si>
  <si>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</si>
  <si>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</si>
  <si>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</si>
  <si>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</si>
  <si>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</si>
  <si>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</si>
  <si>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</si>
  <si>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</si>
  <si>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</si>
  <si>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</si>
  <si>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</si>
  <si>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מגיש א'</t>
  </si>
  <si>
    <t>0211</t>
  </si>
  <si>
    <t>מגיש ב'</t>
  </si>
  <si>
    <t>0212</t>
  </si>
  <si>
    <t>מגיש ג'</t>
  </si>
  <si>
    <t>0213</t>
  </si>
  <si>
    <t>אורחים בתשלום</t>
  </si>
  <si>
    <t>0214</t>
  </si>
  <si>
    <t>שונות הגשה</t>
  </si>
  <si>
    <t>0215</t>
  </si>
  <si>
    <t>0300</t>
  </si>
  <si>
    <t>0301</t>
  </si>
  <si>
    <t>0302</t>
  </si>
  <si>
    <t>0303</t>
  </si>
  <si>
    <t>0304</t>
  </si>
  <si>
    <t>0305</t>
  </si>
  <si>
    <t>0306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</si>
  <si>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</si>
  <si>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</si>
  <si>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</si>
  <si>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</si>
  <si>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</si>
  <si>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</si>
  <si>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</si>
  <si>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</si>
  <si>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</si>
  <si>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</si>
  <si>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</si>
  <si>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</si>
  <si>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</si>
  <si>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</si>
  <si>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</si>
  <si>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</si>
  <si>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טכנאי סאונד</t>
  </si>
  <si>
    <t>0416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</si>
  <si>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</si>
  <si>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</si>
  <si>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</si>
  <si>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</si>
  <si>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</si>
  <si>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</si>
  <si>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</si>
  <si>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</si>
  <si>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</si>
  <si>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</si>
  <si>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</si>
  <si>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</si>
  <si>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</si>
  <si>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צילום דיגיטלי</t>
  </si>
  <si>
    <t>0513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</si>
  <si>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</si>
  <si>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</si>
  <si>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</si>
  <si>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</si>
  <si>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</si>
  <si>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</si>
  <si>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</si>
  <si>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</si>
  <si>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</si>
  <si>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</si>
  <si>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</si>
  <si>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</si>
  <si>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</si>
  <si>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</si>
  <si>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</si>
  <si>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</si>
  <si>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</si>
  <si>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</si>
  <si>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</si>
  <si>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</si>
  <si>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</si>
  <si>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</si>
  <si>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חו"ל - טיסות</t>
  </si>
  <si>
    <t>0622</t>
  </si>
  <si>
    <t>חו"ל - לינה</t>
  </si>
  <si>
    <t>0623</t>
  </si>
  <si>
    <t>חו"ל - אש"ל</t>
  </si>
  <si>
    <t>0624</t>
  </si>
  <si>
    <t>חו"ל - תחבורה</t>
  </si>
  <si>
    <t>0625</t>
  </si>
  <si>
    <t>חו"ל - אישורי צילומים</t>
  </si>
  <si>
    <t>0626</t>
  </si>
  <si>
    <t>0627</t>
  </si>
  <si>
    <t>פלטפורמה דיגיטלית - אפיון</t>
  </si>
  <si>
    <t>0628</t>
  </si>
  <si>
    <t>פלטפורמה דיגיטלית - עיצוב</t>
  </si>
  <si>
    <t>0629</t>
  </si>
  <si>
    <t>פלטפורמה דיגיטלית - פיתוח</t>
  </si>
  <si>
    <t>0630</t>
  </si>
  <si>
    <t>פלטפורמה דיגיטלית - שונות</t>
  </si>
  <si>
    <t>0631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</si>
  <si>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</si>
  <si>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</si>
  <si>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</si>
  <si>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</si>
  <si>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</si>
  <si>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</si>
  <si>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</si>
  <si>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</si>
  <si>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</si>
  <si>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</si>
  <si>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</si>
  <si>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</si>
  <si>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</si>
  <si>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</si>
  <si>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</si>
  <si>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</si>
  <si>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</si>
  <si>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</si>
  <si>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</si>
  <si>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אנימציה + אנימטור</t>
  </si>
  <si>
    <t>0719</t>
  </si>
  <si>
    <t>עורך סאונד</t>
  </si>
  <si>
    <t>0720</t>
  </si>
  <si>
    <t>שונות עריכה</t>
  </si>
  <si>
    <t>0721</t>
  </si>
  <si>
    <t>0800</t>
  </si>
  <si>
    <t>0801</t>
  </si>
  <si>
    <t>0802</t>
  </si>
  <si>
    <t>0803</t>
  </si>
  <si>
    <t>0804</t>
  </si>
  <si>
    <t>0805</t>
  </si>
  <si>
    <t>זכויות יוצרים</t>
  </si>
  <si>
    <t>0806</t>
  </si>
  <si>
    <t>0900</t>
  </si>
  <si>
    <t>ניידת 12 מצלמות HD DOLBY 5.1 ע"פ מפרט טכני של UEFA</t>
  </si>
  <si>
    <t>1000</t>
  </si>
  <si>
    <t>ניידת שידור HD</t>
  </si>
  <si>
    <t>גנרטור גיבוי</t>
  </si>
  <si>
    <t>סיב אופטי להעברת שידור</t>
  </si>
  <si>
    <t>סיוב/לווינית גיבוי להעברת שידור</t>
  </si>
  <si>
    <t>השכרת עמדה חלקית במגרש (ע"פ RATE CARD UEFA)</t>
  </si>
  <si>
    <t>עמדת שידור ISDN כולל ציוד סאונד</t>
  </si>
  <si>
    <t>חדר OFF TUBE</t>
  </si>
  <si>
    <t>קליטת השידור</t>
  </si>
  <si>
    <t>ניידת שידור לשידור UNI מחו"ל</t>
  </si>
  <si>
    <t>מפיק ניידת</t>
  </si>
  <si>
    <t>מפקח טכני</t>
  </si>
  <si>
    <t>טכנאי שידור</t>
  </si>
  <si>
    <t>מפקח קול</t>
  </si>
  <si>
    <t>ע.קול</t>
  </si>
  <si>
    <t>ע.צלם - ניידת</t>
  </si>
  <si>
    <t>מפעיל CCU</t>
  </si>
  <si>
    <t>מפעיל VTR</t>
  </si>
  <si>
    <t>נתב</t>
  </si>
  <si>
    <t>צלמים - ניידת</t>
  </si>
  <si>
    <t>צלם סטדיקאם</t>
  </si>
  <si>
    <t>מפעיל CG</t>
  </si>
  <si>
    <t>נהג</t>
  </si>
  <si>
    <t>במאי - ניידת</t>
  </si>
  <si>
    <t xml:space="preserve">עורך שידור </t>
  </si>
  <si>
    <t xml:space="preserve">מפיק שידור </t>
  </si>
  <si>
    <t>שדר</t>
  </si>
  <si>
    <t>פרשן</t>
  </si>
  <si>
    <t>שדר קווים</t>
  </si>
  <si>
    <t>כח אדם בהתאם למפרט</t>
  </si>
  <si>
    <t>טיסות - ניידת</t>
  </si>
  <si>
    <t>מלון - ניידת</t>
  </si>
  <si>
    <t>נסיעות (משדה התעופה למלון ולמגרש וחזרה)</t>
  </si>
  <si>
    <t>כלכלה - ניידת</t>
  </si>
  <si>
    <t>הוצאות שונות - ניידת</t>
  </si>
  <si>
    <t>קו ISDN להעברת סאונד עמדת השידור לארץ כולל תקשורת</t>
  </si>
  <si>
    <t>10</t>
  </si>
  <si>
    <t>11</t>
  </si>
  <si>
    <t>12</t>
  </si>
  <si>
    <t>0417</t>
  </si>
  <si>
    <t>0632</t>
  </si>
  <si>
    <t>13</t>
  </si>
  <si>
    <t>0722</t>
  </si>
  <si>
    <t>0723</t>
  </si>
  <si>
    <t>0418</t>
  </si>
  <si>
    <t>שונות צוות הפקה וצילום</t>
  </si>
  <si>
    <t>פירוט הוצאות</t>
  </si>
  <si>
    <t>שם ההפקה</t>
  </si>
  <si>
    <t>דוקו דרמה</t>
  </si>
  <si>
    <t>תקציב מעל הקו</t>
  </si>
  <si>
    <t>יוצר סדרה</t>
  </si>
  <si>
    <t>במאי</t>
  </si>
  <si>
    <t>רווח הפקה</t>
  </si>
  <si>
    <t>שחקנים אורחים</t>
  </si>
  <si>
    <t>אודישנים</t>
  </si>
  <si>
    <t>0216</t>
  </si>
  <si>
    <t>0217</t>
  </si>
  <si>
    <t>צוות הפקה ובימוי</t>
  </si>
  <si>
    <t>מנהל לוקיישנים</t>
  </si>
  <si>
    <t>0307</t>
  </si>
  <si>
    <t>מנהל מחנה</t>
  </si>
  <si>
    <t>0308</t>
  </si>
  <si>
    <t>נערת מים</t>
  </si>
  <si>
    <t>0309</t>
  </si>
  <si>
    <t>עובדים יומיים</t>
  </si>
  <si>
    <t>0310</t>
  </si>
  <si>
    <t>ע. במאי 1</t>
  </si>
  <si>
    <t>ע. במאי 2</t>
  </si>
  <si>
    <t>ע. במאי 3</t>
  </si>
  <si>
    <t>0116</t>
  </si>
  <si>
    <t>0117</t>
  </si>
  <si>
    <t>0118</t>
  </si>
  <si>
    <t>מנהל תסריט</t>
  </si>
  <si>
    <t>עורך תסריט</t>
  </si>
  <si>
    <t>0119</t>
  </si>
  <si>
    <t>0120</t>
  </si>
  <si>
    <t>שונות צוות הפקה ובימוי</t>
  </si>
  <si>
    <t>צוות טכני וצילום</t>
  </si>
  <si>
    <t>ע. צלם</t>
  </si>
  <si>
    <t>0419</t>
  </si>
  <si>
    <t>תאורן ראשי</t>
  </si>
  <si>
    <t>בסט בוי תאורה</t>
  </si>
  <si>
    <t>0420</t>
  </si>
  <si>
    <t>0421</t>
  </si>
  <si>
    <t>ע. תאורן</t>
  </si>
  <si>
    <t>0422</t>
  </si>
  <si>
    <t>גאפר</t>
  </si>
  <si>
    <t>0423</t>
  </si>
  <si>
    <t>גריפ ראשי</t>
  </si>
  <si>
    <t>גריפ</t>
  </si>
  <si>
    <t>0424</t>
  </si>
  <si>
    <t>0425</t>
  </si>
  <si>
    <t>בום מן</t>
  </si>
  <si>
    <t>0426</t>
  </si>
  <si>
    <t>ריג</t>
  </si>
  <si>
    <t>עובדים יומיים תאורה וגריפ</t>
  </si>
  <si>
    <t>0427</t>
  </si>
  <si>
    <t>0428</t>
  </si>
  <si>
    <t>0429</t>
  </si>
  <si>
    <t>0430</t>
  </si>
  <si>
    <t>סט דרסר</t>
  </si>
  <si>
    <t>0431</t>
  </si>
  <si>
    <t>ע. דרסר</t>
  </si>
  <si>
    <t>ע. פרופס</t>
  </si>
  <si>
    <t>0432</t>
  </si>
  <si>
    <t>0433</t>
  </si>
  <si>
    <t>0434</t>
  </si>
  <si>
    <t>מעצב תלבושות</t>
  </si>
  <si>
    <t>0435</t>
  </si>
  <si>
    <t>ע. מעצב תלבושות</t>
  </si>
  <si>
    <t>מאפרת ראשית</t>
  </si>
  <si>
    <t>0436</t>
  </si>
  <si>
    <t>ספר</t>
  </si>
  <si>
    <t>0437</t>
  </si>
  <si>
    <t>עובדים יומיים ארט</t>
  </si>
  <si>
    <t>0438</t>
  </si>
  <si>
    <t>דרסינג</t>
  </si>
  <si>
    <t>פרופס</t>
  </si>
  <si>
    <t>קונסטרקשיין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</si>
  <si>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</si>
  <si>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</si>
  <si>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</si>
  <si>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</si>
  <si>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</si>
  <si>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</si>
  <si>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</si>
  <si>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</si>
  <si>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</si>
  <si>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</si>
  <si>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</si>
  <si>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</si>
  <si>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</si>
  <si>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</si>
  <si>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</si>
  <si>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</si>
  <si>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</si>
  <si>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רכבים מצטלמים</t>
  </si>
  <si>
    <t>חומרי איפור</t>
  </si>
  <si>
    <t>פיות</t>
  </si>
  <si>
    <t>אובדנים ונזקים</t>
  </si>
  <si>
    <t>שעות נוספות מחלקה אמנותית</t>
  </si>
  <si>
    <t>0439</t>
  </si>
  <si>
    <t>0514</t>
  </si>
  <si>
    <t>סטדי קאם (ציוד וצלם)</t>
  </si>
  <si>
    <t>כרטיסי זיכרון</t>
  </si>
  <si>
    <t>0515</t>
  </si>
  <si>
    <t>ציוד סאונד</t>
  </si>
  <si>
    <t>0516</t>
  </si>
  <si>
    <t>מתכלים תאורה וגריפ</t>
  </si>
  <si>
    <t>0517</t>
  </si>
  <si>
    <t>מתכלים סאונד</t>
  </si>
  <si>
    <t>0518</t>
  </si>
  <si>
    <t>גנרטורים</t>
  </si>
  <si>
    <t>0519</t>
  </si>
  <si>
    <t>נזקים</t>
  </si>
  <si>
    <t>0520</t>
  </si>
  <si>
    <t>רכב מצלמה</t>
  </si>
  <si>
    <t>רכב תאורה וגריפ</t>
  </si>
  <si>
    <t>רכב</t>
  </si>
  <si>
    <t>איפורית</t>
  </si>
  <si>
    <t>הסעות</t>
  </si>
  <si>
    <t>ציוד קייטרינג</t>
  </si>
  <si>
    <t>מכשירי קשר</t>
  </si>
  <si>
    <t>שמירה</t>
  </si>
  <si>
    <t>שוטרים בשכר</t>
  </si>
  <si>
    <t>ציוד מחנה</t>
  </si>
  <si>
    <t>חדר חזרות</t>
  </si>
  <si>
    <t>חשמל לוקיישן</t>
  </si>
  <si>
    <t>אריזה גרפית</t>
  </si>
  <si>
    <t>0121</t>
  </si>
  <si>
    <t>מספר פרקים</t>
  </si>
  <si>
    <t>תקציב מתחת לקו</t>
  </si>
  <si>
    <t>דרמה מעל הקו</t>
  </si>
  <si>
    <t>פרקים</t>
  </si>
  <si>
    <t>%</t>
  </si>
  <si>
    <t>מעל הקו</t>
  </si>
  <si>
    <t>0122</t>
  </si>
  <si>
    <t>אנשי צוות</t>
  </si>
  <si>
    <t>מפיק</t>
  </si>
  <si>
    <t>אפקטים מיוחדים / SFX (Special Effects)</t>
  </si>
  <si>
    <t xml:space="preserve"> פעלולן/ Stunt</t>
  </si>
  <si>
    <t>יחידות מידה</t>
  </si>
  <si>
    <t>עלות הפקה לפני מע"מ</t>
  </si>
  <si>
    <t>סה"כ עלות הפקה כולל מע"מ</t>
  </si>
  <si>
    <t>סה"כ עלות דקה כולל מע"מ</t>
  </si>
  <si>
    <t>סה"כ עלות ₪</t>
  </si>
  <si>
    <t>מס' ימי צילום</t>
  </si>
  <si>
    <t>תקופת ליהוק ופרה פרודקשן</t>
  </si>
  <si>
    <t>מס' ימי צילום: ויזואלס/השלמות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</si>
</sst>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₪&quot;\ #,##0;&quot;₪&quot;\ \-#,##0"/>
    <numFmt numFmtId="43" formatCode="_ * #,##0.00_ ;_ * \-#,##0.00_ ;_ * &quot;-&quot;??_ ;_ @_ "/>
    <numFmt numFmtId="164" formatCode="#,##0;\-#,##0;\-;@"/>
    <numFmt numFmtId="165" formatCode="_ * #,##0_ ;_ * \-#,##0_ ;_ * &quot;-&quot;??_ ;_ @_ "/>
    <numFmt numFmtId="166" formatCode="_-* #,##0_-;\-* #,##0_-;_-* &quot;-&quot;??_-;_-@_-"/>
    <numFmt numFmtId="167" formatCode="#,##0.00;\-#,##0.00;\-;@"/>
  </numFmts>
  <fonts count="2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4"/>
      <color rgb="FFD1054E"/>
      <name val="Arial"/>
      <family val="2"/>
      <scheme val="minor"/>
    </font>
    <font>
      <b/>
      <sz val="20"/>
      <color rgb="FFD1054E"/>
      <name val="Arial"/>
      <family val="2"/>
      <scheme val="minor"/>
    </font>
    <font>
      <sz val="12"/>
      <color indexed="8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b/>
      <sz val="16"/>
      <color rgb="FFD1054E"/>
      <name val="Arial"/>
      <family val="2"/>
    </font>
    <font>
      <sz val="14"/>
      <color theme="1"/>
      <name val="Arial"/>
      <family val="2"/>
      <charset val="177"/>
      <scheme val="minor"/>
    </font>
    <font>
      <b/>
      <sz val="14"/>
      <color theme="1"/>
      <name val="Arial"/>
      <family val="2"/>
      <charset val="177"/>
      <scheme val="minor"/>
    </font>
    <font>
      <sz val="12"/>
      <color theme="1"/>
      <name val="Arial"/>
      <family val="2"/>
      <charset val="204"/>
      <scheme val="minor"/>
    </font>
    <font>
      <b/>
      <sz val="14"/>
      <color rgb="FFD1054E"/>
      <name val="Arial"/>
      <family val="2"/>
      <charset val="177"/>
      <scheme val="minor"/>
    </font>
    <font>
      <sz val="10"/>
      <color theme="1"/>
      <name val="Arial"/>
      <family val="2"/>
    </font>
    <font>
      <b/>
      <sz val="16"/>
      <color rgb="FFD1054E"/>
      <name val="Arial"/>
      <family val="2"/>
      <charset val="204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9D9D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8" fillId="0" borderId="0"/>
    <xf numFmtId="43" fontId="2" fillId="0" borderId="0" applyFont="0" applyFill="0" applyBorder="0" applyAlignment="0" applyProtection="0"/>
    <xf numFmtId="0" fontId="2" fillId="0" borderId="0"/>
  </cellStyleXfs>
  <cellXfs count="231">
    <xf numFmtId="0" fontId="0" fillId="0" borderId="0" xfId="0"/>
    <xf numFmtId="0" fontId="2" fillId="0" borderId="1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Protection="1"/>
    <xf numFmtId="0" fontId="0" fillId="0" borderId="1" xfId="0" applyBorder="1" applyProtection="1"/>
    <xf numFmtId="0" fontId="2" fillId="0" borderId="5" xfId="0" applyFont="1" applyBorder="1" applyProtection="1"/>
    <xf numFmtId="0" fontId="2" fillId="0" borderId="1" xfId="0" applyFont="1" applyBorder="1" applyAlignment="1" applyProtection="1">
      <alignment wrapText="1"/>
    </xf>
    <xf numFmtId="0" fontId="2" fillId="0" borderId="6" xfId="0" applyFont="1" applyBorder="1" applyProtection="1"/>
    <xf numFmtId="0" fontId="2" fillId="0" borderId="1" xfId="0" applyFont="1" applyBorder="1" applyProtection="1"/>
    <xf numFmtId="0" fontId="0" fillId="0" borderId="7" xfId="0" applyBorder="1" applyProtection="1"/>
    <xf numFmtId="0" fontId="0" fillId="0" borderId="6" xfId="0" applyBorder="1" applyProtection="1"/>
    <xf numFmtId="0" fontId="0" fillId="0" borderId="5" xfId="0" applyBorder="1" applyProtection="1"/>
    <xf numFmtId="0" fontId="2" fillId="0" borderId="7" xfId="0" applyFont="1" applyBorder="1" applyProtection="1"/>
    <xf numFmtId="0" fontId="2" fillId="0" borderId="0" xfId="0" applyFont="1" applyProtection="1"/>
    <xf numFmtId="10" fontId="0" fillId="0" borderId="0" xfId="1" applyNumberFormat="1" applyFont="1" applyProtection="1"/>
    <xf numFmtId="10" fontId="0" fillId="0" borderId="0" xfId="0" applyNumberFormat="1" applyProtection="1"/>
    <xf numFmtId="0" fontId="0" fillId="0" borderId="0" xfId="0" applyAlignment="1" applyProtection="1">
      <alignment horizontal="right" vertical="center" wrapText="1"/>
    </xf>
    <xf numFmtId="9" fontId="0" fillId="0" borderId="0" xfId="0" applyNumberFormat="1" applyAlignment="1" applyProtection="1">
      <alignment horizontal="right" vertical="center"/>
    </xf>
    <xf numFmtId="0" fontId="2" fillId="0" borderId="0" xfId="0" quotePrefix="1" applyFont="1" applyProtection="1"/>
    <xf numFmtId="0" fontId="9" fillId="6" borderId="2" xfId="2" applyFont="1" applyFill="1" applyBorder="1" applyAlignment="1" applyProtection="1">
      <alignment horizontal="center" vertical="center"/>
    </xf>
    <xf numFmtId="0" fontId="9" fillId="6" borderId="3" xfId="2" applyFont="1" applyFill="1" applyBorder="1" applyAlignment="1" applyProtection="1">
      <alignment horizontal="center" vertical="center"/>
    </xf>
    <xf numFmtId="0" fontId="9" fillId="6" borderId="3" xfId="2" applyFont="1" applyFill="1" applyBorder="1" applyAlignment="1" applyProtection="1">
      <alignment horizontal="center"/>
    </xf>
    <xf numFmtId="0" fontId="9" fillId="6" borderId="4" xfId="2" applyFont="1" applyFill="1" applyBorder="1" applyAlignment="1" applyProtection="1">
      <alignment horizontal="center" vertical="center" wrapText="1"/>
    </xf>
    <xf numFmtId="0" fontId="8" fillId="0" borderId="0" xfId="2" applyProtection="1"/>
    <xf numFmtId="0" fontId="6" fillId="7" borderId="2" xfId="2" applyFont="1" applyFill="1" applyBorder="1" applyProtection="1"/>
    <xf numFmtId="0" fontId="6" fillId="7" borderId="3" xfId="2" applyFont="1" applyFill="1" applyBorder="1" applyProtection="1"/>
    <xf numFmtId="0" fontId="6" fillId="7" borderId="4" xfId="2" applyFont="1" applyFill="1" applyBorder="1" applyProtection="1"/>
    <xf numFmtId="0" fontId="10" fillId="0" borderId="5" xfId="2" applyFont="1" applyFill="1" applyBorder="1" applyAlignment="1" applyProtection="1">
      <alignment horizontal="center" vertical="center"/>
    </xf>
    <xf numFmtId="2" fontId="8" fillId="0" borderId="5" xfId="2" applyNumberFormat="1" applyFont="1" applyFill="1" applyBorder="1" applyAlignment="1" applyProtection="1">
      <alignment horizontal="center" vertical="center"/>
    </xf>
    <xf numFmtId="0" fontId="9" fillId="0" borderId="9" xfId="2" applyFont="1" applyFill="1" applyBorder="1" applyAlignment="1" applyProtection="1">
      <alignment horizontal="center" vertical="center"/>
    </xf>
    <xf numFmtId="0" fontId="10" fillId="0" borderId="8" xfId="2" applyFont="1" applyFill="1" applyBorder="1" applyAlignment="1" applyProtection="1">
      <alignment vertical="center"/>
    </xf>
    <xf numFmtId="0" fontId="10" fillId="0" borderId="14" xfId="2" applyFont="1" applyFill="1" applyBorder="1" applyAlignment="1" applyProtection="1">
      <alignment vertical="center"/>
    </xf>
    <xf numFmtId="164" fontId="10" fillId="0" borderId="14" xfId="2" applyNumberFormat="1" applyFont="1" applyFill="1" applyBorder="1" applyAlignment="1" applyProtection="1">
      <alignment vertical="center"/>
    </xf>
    <xf numFmtId="165" fontId="0" fillId="0" borderId="10" xfId="3" applyNumberFormat="1" applyFont="1" applyBorder="1" applyProtection="1"/>
    <xf numFmtId="165" fontId="0" fillId="0" borderId="0" xfId="3" applyNumberFormat="1" applyFont="1" applyBorder="1" applyProtection="1"/>
    <xf numFmtId="165" fontId="0" fillId="0" borderId="11" xfId="3" applyNumberFormat="1" applyFont="1" applyBorder="1" applyProtection="1"/>
    <xf numFmtId="0" fontId="10" fillId="0" borderId="6" xfId="2" applyFont="1" applyFill="1" applyBorder="1" applyAlignment="1" applyProtection="1">
      <alignment horizontal="center" vertical="center"/>
    </xf>
    <xf numFmtId="2" fontId="8" fillId="0" borderId="6" xfId="2" applyNumberFormat="1" applyFont="1" applyFill="1" applyBorder="1" applyAlignment="1" applyProtection="1">
      <alignment horizontal="center" vertical="center"/>
    </xf>
    <xf numFmtId="0" fontId="9" fillId="0" borderId="11" xfId="2" applyFont="1" applyFill="1" applyBorder="1" applyAlignment="1" applyProtection="1">
      <alignment horizontal="center" vertical="center"/>
    </xf>
    <xf numFmtId="0" fontId="10" fillId="0" borderId="10" xfId="2" applyFont="1" applyFill="1" applyBorder="1" applyAlignment="1" applyProtection="1">
      <alignment vertical="center"/>
    </xf>
    <xf numFmtId="0" fontId="10" fillId="0" borderId="0" xfId="2" applyFont="1" applyFill="1" applyBorder="1" applyAlignment="1" applyProtection="1">
      <alignment vertical="center"/>
    </xf>
    <xf numFmtId="164" fontId="10" fillId="0" borderId="0" xfId="2" applyNumberFormat="1" applyFont="1" applyFill="1" applyBorder="1" applyAlignment="1" applyProtection="1">
      <alignment vertical="center"/>
    </xf>
    <xf numFmtId="0" fontId="10" fillId="0" borderId="11" xfId="2" applyFont="1" applyFill="1" applyBorder="1" applyAlignment="1" applyProtection="1">
      <alignment horizontal="right" vertical="center" wrapText="1"/>
    </xf>
    <xf numFmtId="1" fontId="8" fillId="8" borderId="6" xfId="2" applyNumberFormat="1" applyFont="1" applyFill="1" applyBorder="1" applyAlignment="1" applyProtection="1">
      <alignment horizontal="center" vertical="center"/>
    </xf>
    <xf numFmtId="0" fontId="9" fillId="8" borderId="11" xfId="2" applyFont="1" applyFill="1" applyBorder="1" applyAlignment="1" applyProtection="1">
      <alignment horizontal="center" vertical="center"/>
    </xf>
    <xf numFmtId="0" fontId="11" fillId="8" borderId="0" xfId="2" applyFont="1" applyFill="1" applyBorder="1" applyAlignment="1" applyProtection="1">
      <alignment horizontal="right" readingOrder="2"/>
    </xf>
    <xf numFmtId="0" fontId="10" fillId="8" borderId="0" xfId="2" applyFont="1" applyFill="1" applyBorder="1" applyAlignment="1" applyProtection="1">
      <alignment vertical="center"/>
    </xf>
    <xf numFmtId="164" fontId="10" fillId="8" borderId="0" xfId="2" applyNumberFormat="1" applyFont="1" applyFill="1" applyBorder="1" applyAlignment="1" applyProtection="1">
      <alignment vertical="center"/>
    </xf>
    <xf numFmtId="0" fontId="10" fillId="8" borderId="11" xfId="2" applyFont="1" applyFill="1" applyBorder="1" applyAlignment="1" applyProtection="1">
      <alignment horizontal="right" vertical="center" wrapText="1"/>
    </xf>
    <xf numFmtId="2" fontId="8" fillId="0" borderId="6" xfId="2" quotePrefix="1" applyNumberFormat="1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right" readingOrder="2"/>
    </xf>
    <xf numFmtId="2" fontId="8" fillId="8" borderId="6" xfId="2" quotePrefix="1" applyNumberFormat="1" applyFont="1" applyFill="1" applyBorder="1" applyAlignment="1" applyProtection="1">
      <alignment horizontal="center" vertical="center"/>
    </xf>
    <xf numFmtId="0" fontId="8" fillId="0" borderId="0" xfId="2" applyFont="1" applyProtection="1"/>
    <xf numFmtId="1" fontId="8" fillId="0" borderId="6" xfId="2" applyNumberFormat="1" applyFont="1" applyFill="1" applyBorder="1" applyAlignment="1" applyProtection="1">
      <alignment horizontal="center" vertical="center"/>
    </xf>
    <xf numFmtId="0" fontId="11" fillId="8" borderId="0" xfId="2" applyFont="1" applyFill="1" applyBorder="1" applyAlignment="1" applyProtection="1">
      <alignment readingOrder="1"/>
    </xf>
    <xf numFmtId="0" fontId="2" fillId="8" borderId="11" xfId="2" applyFont="1" applyFill="1" applyBorder="1" applyAlignment="1" applyProtection="1">
      <alignment horizontal="right" vertical="center" wrapText="1" readingOrder="2"/>
    </xf>
    <xf numFmtId="0" fontId="8" fillId="0" borderId="0" xfId="2" applyFill="1" applyProtection="1"/>
    <xf numFmtId="0" fontId="11" fillId="0" borderId="0" xfId="2" applyFont="1" applyFill="1" applyBorder="1" applyAlignment="1" applyProtection="1">
      <alignment readingOrder="1"/>
    </xf>
    <xf numFmtId="0" fontId="2" fillId="0" borderId="11" xfId="2" applyFont="1" applyFill="1" applyBorder="1" applyAlignment="1" applyProtection="1">
      <alignment horizontal="right" vertical="center" wrapText="1" readingOrder="2"/>
    </xf>
    <xf numFmtId="3" fontId="10" fillId="8" borderId="0" xfId="2" applyNumberFormat="1" applyFont="1" applyFill="1" applyBorder="1" applyAlignment="1" applyProtection="1">
      <alignment vertical="center"/>
    </xf>
    <xf numFmtId="0" fontId="9" fillId="0" borderId="5" xfId="2" applyFont="1" applyFill="1" applyBorder="1" applyAlignment="1" applyProtection="1">
      <alignment horizontal="center" vertical="center"/>
    </xf>
    <xf numFmtId="0" fontId="11" fillId="0" borderId="8" xfId="2" applyFont="1" applyFill="1" applyBorder="1" applyAlignment="1" applyProtection="1">
      <alignment readingOrder="1"/>
    </xf>
    <xf numFmtId="3" fontId="10" fillId="0" borderId="14" xfId="2" applyNumberFormat="1" applyFont="1" applyFill="1" applyBorder="1" applyAlignment="1" applyProtection="1">
      <alignment vertical="center"/>
    </xf>
    <xf numFmtId="0" fontId="2" fillId="0" borderId="9" xfId="2" applyFont="1" applyFill="1" applyBorder="1" applyAlignment="1" applyProtection="1">
      <alignment horizontal="right" vertical="center" wrapText="1" readingOrder="2"/>
    </xf>
    <xf numFmtId="0" fontId="9" fillId="0" borderId="6" xfId="2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readingOrder="1"/>
    </xf>
    <xf numFmtId="3" fontId="10" fillId="0" borderId="0" xfId="2" applyNumberFormat="1" applyFont="1" applyFill="1" applyBorder="1" applyAlignment="1" applyProtection="1">
      <alignment vertical="center"/>
    </xf>
    <xf numFmtId="2" fontId="8" fillId="8" borderId="6" xfId="2" applyNumberFormat="1" applyFont="1" applyFill="1" applyBorder="1" applyAlignment="1" applyProtection="1">
      <alignment horizontal="center" vertical="center"/>
    </xf>
    <xf numFmtId="0" fontId="9" fillId="8" borderId="6" xfId="2" applyFont="1" applyFill="1" applyBorder="1" applyAlignment="1" applyProtection="1">
      <alignment horizontal="center" vertical="center"/>
    </xf>
    <xf numFmtId="0" fontId="11" fillId="8" borderId="10" xfId="2" applyFont="1" applyFill="1" applyBorder="1" applyAlignment="1" applyProtection="1">
      <alignment readingOrder="1"/>
    </xf>
    <xf numFmtId="0" fontId="11" fillId="8" borderId="10" xfId="2" applyFont="1" applyFill="1" applyBorder="1" applyAlignment="1" applyProtection="1">
      <alignment vertical="center" readingOrder="1"/>
    </xf>
    <xf numFmtId="0" fontId="11" fillId="0" borderId="10" xfId="2" applyFont="1" applyFill="1" applyBorder="1" applyAlignment="1" applyProtection="1">
      <alignment vertical="center" readingOrder="1"/>
    </xf>
    <xf numFmtId="49" fontId="8" fillId="0" borderId="0" xfId="2" applyNumberFormat="1" applyFont="1" applyAlignment="1" applyProtection="1">
      <alignment horizontal="center"/>
    </xf>
    <xf numFmtId="2" fontId="8" fillId="8" borderId="7" xfId="2" applyNumberFormat="1" applyFont="1" applyFill="1" applyBorder="1" applyAlignment="1" applyProtection="1">
      <alignment horizontal="center" vertical="center"/>
    </xf>
    <xf numFmtId="0" fontId="9" fillId="8" borderId="7" xfId="2" applyFont="1" applyFill="1" applyBorder="1" applyAlignment="1" applyProtection="1">
      <alignment horizontal="center" vertical="center"/>
    </xf>
    <xf numFmtId="0" fontId="11" fillId="8" borderId="12" xfId="2" applyFont="1" applyFill="1" applyBorder="1" applyAlignment="1" applyProtection="1">
      <alignment readingOrder="1"/>
    </xf>
    <xf numFmtId="0" fontId="10" fillId="8" borderId="15" xfId="2" applyFont="1" applyFill="1" applyBorder="1" applyAlignment="1" applyProtection="1">
      <alignment vertical="center"/>
    </xf>
    <xf numFmtId="3" fontId="10" fillId="8" borderId="15" xfId="2" applyNumberFormat="1" applyFont="1" applyFill="1" applyBorder="1" applyAlignment="1" applyProtection="1">
      <alignment vertical="center"/>
    </xf>
    <xf numFmtId="0" fontId="2" fillId="8" borderId="13" xfId="2" applyFont="1" applyFill="1" applyBorder="1" applyAlignment="1" applyProtection="1">
      <alignment horizontal="right" vertical="center" wrapText="1" readingOrder="2"/>
    </xf>
    <xf numFmtId="0" fontId="5" fillId="8" borderId="10" xfId="2" applyFont="1" applyFill="1" applyBorder="1" applyAlignment="1" applyProtection="1">
      <alignment readingOrder="1"/>
    </xf>
    <xf numFmtId="0" fontId="5" fillId="0" borderId="10" xfId="2" applyFont="1" applyFill="1" applyBorder="1" applyAlignment="1" applyProtection="1">
      <alignment readingOrder="1"/>
    </xf>
    <xf numFmtId="0" fontId="11" fillId="0" borderId="10" xfId="2" applyFont="1" applyBorder="1" applyAlignment="1" applyProtection="1">
      <alignment readingOrder="1"/>
    </xf>
    <xf numFmtId="0" fontId="12" fillId="0" borderId="6" xfId="2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readingOrder="1"/>
    </xf>
    <xf numFmtId="0" fontId="12" fillId="8" borderId="6" xfId="2" applyFont="1" applyFill="1" applyBorder="1" applyAlignment="1" applyProtection="1">
      <alignment horizontal="center" vertical="center"/>
    </xf>
    <xf numFmtId="0" fontId="5" fillId="8" borderId="0" xfId="2" applyFont="1" applyFill="1" applyBorder="1" applyAlignment="1" applyProtection="1">
      <alignment readingOrder="1"/>
    </xf>
    <xf numFmtId="1" fontId="8" fillId="0" borderId="6" xfId="2" quotePrefix="1" applyNumberFormat="1" applyFont="1" applyFill="1" applyBorder="1" applyAlignment="1" applyProtection="1">
      <alignment horizontal="center" vertical="center"/>
    </xf>
    <xf numFmtId="1" fontId="8" fillId="8" borderId="6" xfId="2" quotePrefix="1" applyNumberFormat="1" applyFont="1" applyFill="1" applyBorder="1" applyAlignment="1" applyProtection="1">
      <alignment horizontal="center" vertical="center"/>
    </xf>
    <xf numFmtId="2" fontId="8" fillId="8" borderId="5" xfId="2" applyNumberFormat="1" applyFont="1" applyFill="1" applyBorder="1" applyAlignment="1" applyProtection="1">
      <alignment horizontal="center" vertical="center"/>
    </xf>
    <xf numFmtId="0" fontId="12" fillId="8" borderId="5" xfId="2" applyFont="1" applyFill="1" applyBorder="1" applyAlignment="1" applyProtection="1">
      <alignment horizontal="center" vertical="center"/>
    </xf>
    <xf numFmtId="0" fontId="5" fillId="8" borderId="8" xfId="2" applyFont="1" applyFill="1" applyBorder="1" applyAlignment="1" applyProtection="1">
      <alignment readingOrder="1"/>
    </xf>
    <xf numFmtId="0" fontId="10" fillId="8" borderId="14" xfId="2" applyFont="1" applyFill="1" applyBorder="1" applyAlignment="1" applyProtection="1">
      <alignment vertical="center"/>
    </xf>
    <xf numFmtId="3" fontId="10" fillId="8" borderId="14" xfId="2" applyNumberFormat="1" applyFont="1" applyFill="1" applyBorder="1" applyAlignment="1" applyProtection="1">
      <alignment vertical="center"/>
    </xf>
    <xf numFmtId="0" fontId="10" fillId="8" borderId="9" xfId="2" applyFont="1" applyFill="1" applyBorder="1" applyAlignment="1" applyProtection="1">
      <alignment horizontal="right" vertical="center" wrapText="1"/>
    </xf>
    <xf numFmtId="0" fontId="5" fillId="8" borderId="0" xfId="2" applyFont="1" applyFill="1" applyBorder="1" applyAlignment="1" applyProtection="1"/>
    <xf numFmtId="0" fontId="5" fillId="0" borderId="0" xfId="2" applyFont="1" applyFill="1" applyBorder="1" applyAlignment="1" applyProtection="1"/>
    <xf numFmtId="0" fontId="5" fillId="0" borderId="0" xfId="2" applyFont="1" applyFill="1" applyBorder="1" applyAlignment="1" applyProtection="1">
      <alignment readingOrder="2"/>
    </xf>
    <xf numFmtId="0" fontId="2" fillId="8" borderId="9" xfId="2" applyFont="1" applyFill="1" applyBorder="1" applyAlignment="1" applyProtection="1">
      <alignment horizontal="right" vertical="center" wrapText="1" readingOrder="2"/>
    </xf>
    <xf numFmtId="0" fontId="8" fillId="8" borderId="0" xfId="2" applyFill="1" applyProtection="1"/>
    <xf numFmtId="0" fontId="11" fillId="8" borderId="8" xfId="2" applyFont="1" applyFill="1" applyBorder="1" applyAlignment="1" applyProtection="1">
      <alignment horizontal="right" vertical="center" readingOrder="1"/>
    </xf>
    <xf numFmtId="0" fontId="11" fillId="8" borderId="10" xfId="2" applyFont="1" applyFill="1" applyBorder="1" applyAlignment="1" applyProtection="1">
      <alignment horizontal="right" vertical="center" readingOrder="1"/>
    </xf>
    <xf numFmtId="0" fontId="11" fillId="0" borderId="10" xfId="2" applyFont="1" applyFill="1" applyBorder="1" applyAlignment="1" applyProtection="1">
      <alignment horizontal="right" vertical="center" readingOrder="1"/>
    </xf>
    <xf numFmtId="0" fontId="10" fillId="0" borderId="7" xfId="2" applyFont="1" applyFill="1" applyBorder="1" applyAlignment="1" applyProtection="1">
      <alignment horizontal="center" vertical="center"/>
    </xf>
    <xf numFmtId="0" fontId="10" fillId="0" borderId="15" xfId="2" applyFont="1" applyFill="1" applyBorder="1" applyAlignment="1" applyProtection="1">
      <alignment vertical="center"/>
    </xf>
    <xf numFmtId="0" fontId="10" fillId="0" borderId="13" xfId="2" applyFont="1" applyFill="1" applyBorder="1" applyAlignment="1" applyProtection="1">
      <alignment horizontal="right" vertical="center" wrapText="1"/>
    </xf>
    <xf numFmtId="2" fontId="8" fillId="8" borderId="1" xfId="2" applyNumberFormat="1" applyFont="1" applyFill="1" applyBorder="1" applyAlignment="1" applyProtection="1">
      <alignment horizontal="center" vertical="center"/>
    </xf>
    <xf numFmtId="0" fontId="12" fillId="8" borderId="1" xfId="2" applyFont="1" applyFill="1" applyBorder="1" applyAlignment="1" applyProtection="1">
      <alignment horizontal="center" vertical="center"/>
    </xf>
    <xf numFmtId="0" fontId="10" fillId="8" borderId="3" xfId="2" applyFont="1" applyFill="1" applyBorder="1" applyAlignment="1" applyProtection="1">
      <alignment vertical="center"/>
    </xf>
    <xf numFmtId="166" fontId="11" fillId="8" borderId="3" xfId="3" applyNumberFormat="1" applyFont="1" applyFill="1" applyBorder="1" applyAlignment="1" applyProtection="1">
      <alignment readingOrder="1"/>
    </xf>
    <xf numFmtId="0" fontId="10" fillId="8" borderId="4" xfId="2" applyFont="1" applyFill="1" applyBorder="1" applyAlignment="1" applyProtection="1">
      <alignment horizontal="right" vertical="center" wrapText="1"/>
    </xf>
    <xf numFmtId="0" fontId="10" fillId="0" borderId="0" xfId="2" applyFont="1" applyFill="1" applyAlignment="1" applyProtection="1">
      <alignment horizontal="center" vertical="center"/>
    </xf>
    <xf numFmtId="0" fontId="10" fillId="0" borderId="0" xfId="2" applyFont="1" applyFill="1" applyProtection="1"/>
    <xf numFmtId="0" fontId="10" fillId="0" borderId="0" xfId="2" applyFont="1" applyFill="1" applyAlignment="1" applyProtection="1">
      <alignment vertical="center"/>
    </xf>
    <xf numFmtId="0" fontId="10" fillId="0" borderId="0" xfId="2" applyFont="1" applyFill="1" applyAlignment="1" applyProtection="1">
      <alignment horizontal="right" vertical="center" wrapText="1"/>
    </xf>
    <xf numFmtId="0" fontId="8" fillId="0" borderId="2" xfId="2" applyBorder="1" applyProtection="1"/>
    <xf numFmtId="0" fontId="8" fillId="0" borderId="3" xfId="2" applyBorder="1" applyProtection="1"/>
    <xf numFmtId="0" fontId="13" fillId="0" borderId="0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8" fillId="0" borderId="0" xfId="2" applyAlignment="1">
      <alignment horizontal="center" vertical="center" wrapText="1"/>
    </xf>
    <xf numFmtId="0" fontId="15" fillId="9" borderId="19" xfId="2" applyFont="1" applyFill="1" applyBorder="1"/>
    <xf numFmtId="0" fontId="16" fillId="0" borderId="0" xfId="2" applyFont="1"/>
    <xf numFmtId="0" fontId="8" fillId="0" borderId="0" xfId="2"/>
    <xf numFmtId="0" fontId="15" fillId="0" borderId="0" xfId="2" applyFont="1"/>
    <xf numFmtId="0" fontId="15" fillId="9" borderId="0" xfId="2" applyFont="1" applyFill="1"/>
    <xf numFmtId="0" fontId="15" fillId="0" borderId="0" xfId="2" applyFont="1" applyBorder="1"/>
    <xf numFmtId="0" fontId="2" fillId="0" borderId="0" xfId="2" applyFont="1" applyAlignment="1" applyProtection="1">
      <alignment vertical="center"/>
    </xf>
    <xf numFmtId="0" fontId="16" fillId="0" borderId="0" xfId="2" applyFont="1" applyAlignment="1" applyProtection="1">
      <alignment vertical="center"/>
    </xf>
    <xf numFmtId="0" fontId="2" fillId="0" borderId="0" xfId="2" applyFont="1" applyProtection="1"/>
    <xf numFmtId="0" fontId="2" fillId="0" borderId="0" xfId="2" applyFont="1" applyFill="1" applyProtection="1"/>
    <xf numFmtId="0" fontId="2" fillId="0" borderId="0" xfId="2" applyFont="1"/>
    <xf numFmtId="0" fontId="17" fillId="5" borderId="20" xfId="0" applyFont="1" applyFill="1" applyBorder="1" applyAlignment="1" applyProtection="1">
      <alignment vertical="center" readingOrder="1"/>
    </xf>
    <xf numFmtId="0" fontId="17" fillId="5" borderId="21" xfId="0" applyFont="1" applyFill="1" applyBorder="1" applyAlignment="1" applyProtection="1">
      <alignment vertical="center" readingOrder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7" fillId="3" borderId="1" xfId="0" applyFont="1" applyFill="1" applyBorder="1" applyAlignment="1" applyProtection="1">
      <alignment vertical="center"/>
    </xf>
    <xf numFmtId="0" fontId="20" fillId="3" borderId="2" xfId="0" applyFont="1" applyFill="1" applyBorder="1" applyAlignment="1" applyProtection="1">
      <alignment vertical="center"/>
    </xf>
    <xf numFmtId="0" fontId="21" fillId="3" borderId="3" xfId="0" applyFont="1" applyFill="1" applyBorder="1" applyAlignment="1" applyProtection="1">
      <alignment horizontal="center" vertical="center"/>
    </xf>
    <xf numFmtId="0" fontId="21" fillId="3" borderId="4" xfId="0" applyFont="1" applyFill="1" applyBorder="1" applyAlignment="1" applyProtection="1">
      <alignment horizontal="center" vertical="center"/>
    </xf>
    <xf numFmtId="0" fontId="18" fillId="2" borderId="8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vertical="center"/>
    </xf>
    <xf numFmtId="0" fontId="19" fillId="10" borderId="17" xfId="0" applyFont="1" applyFill="1" applyBorder="1" applyAlignment="1" applyProtection="1">
      <alignment vertical="center"/>
    </xf>
    <xf numFmtId="0" fontId="19" fillId="10" borderId="16" xfId="0" applyFont="1" applyFill="1" applyBorder="1" applyAlignment="1" applyProtection="1">
      <alignment vertical="center"/>
    </xf>
    <xf numFmtId="10" fontId="18" fillId="0" borderId="0" xfId="0" applyNumberFormat="1" applyFont="1" applyBorder="1" applyAlignment="1" applyProtection="1">
      <alignment vertical="center"/>
    </xf>
    <xf numFmtId="0" fontId="7" fillId="3" borderId="7" xfId="0" applyFont="1" applyFill="1" applyBorder="1" applyAlignment="1" applyProtection="1">
      <alignment vertical="center"/>
    </xf>
    <xf numFmtId="165" fontId="0" fillId="0" borderId="4" xfId="3" applyNumberFormat="1" applyFont="1" applyBorder="1" applyProtection="1"/>
    <xf numFmtId="165" fontId="0" fillId="0" borderId="1" xfId="3" applyNumberFormat="1" applyFont="1" applyBorder="1" applyProtection="1"/>
    <xf numFmtId="165" fontId="8" fillId="0" borderId="0" xfId="2" applyNumberFormat="1" applyProtection="1"/>
    <xf numFmtId="0" fontId="9" fillId="4" borderId="6" xfId="2" applyFont="1" applyFill="1" applyBorder="1" applyAlignment="1" applyProtection="1">
      <alignment horizontal="center" vertical="center"/>
    </xf>
    <xf numFmtId="3" fontId="10" fillId="4" borderId="0" xfId="2" applyNumberFormat="1" applyFont="1" applyFill="1" applyBorder="1" applyAlignment="1" applyProtection="1">
      <alignment vertical="center"/>
    </xf>
    <xf numFmtId="0" fontId="2" fillId="4" borderId="11" xfId="2" applyFont="1" applyFill="1" applyBorder="1" applyAlignment="1" applyProtection="1">
      <alignment horizontal="right" vertical="center" wrapText="1" readingOrder="2"/>
    </xf>
    <xf numFmtId="2" fontId="2" fillId="0" borderId="6" xfId="2" quotePrefix="1" applyNumberFormat="1" applyFont="1" applyFill="1" applyBorder="1" applyAlignment="1" applyProtection="1">
      <alignment horizontal="center" vertical="center"/>
    </xf>
    <xf numFmtId="1" fontId="8" fillId="8" borderId="5" xfId="2" applyNumberFormat="1" applyFont="1" applyFill="1" applyBorder="1" applyAlignment="1" applyProtection="1">
      <alignment horizontal="center" vertical="center"/>
    </xf>
    <xf numFmtId="0" fontId="5" fillId="8" borderId="14" xfId="2" applyFont="1" applyFill="1" applyBorder="1" applyAlignment="1" applyProtection="1">
      <alignment readingOrder="1"/>
    </xf>
    <xf numFmtId="0" fontId="10" fillId="8" borderId="9" xfId="2" applyFont="1" applyFill="1" applyBorder="1" applyAlignment="1" applyProtection="1">
      <alignment horizontal="right" vertical="center"/>
    </xf>
    <xf numFmtId="3" fontId="10" fillId="0" borderId="15" xfId="2" applyNumberFormat="1" applyFont="1" applyFill="1" applyBorder="1" applyAlignment="1" applyProtection="1">
      <alignment vertical="center"/>
    </xf>
    <xf numFmtId="0" fontId="5" fillId="4" borderId="0" xfId="2" applyFont="1" applyFill="1" applyBorder="1" applyAlignment="1" applyProtection="1">
      <alignment readingOrder="1"/>
    </xf>
    <xf numFmtId="1" fontId="8" fillId="10" borderId="6" xfId="2" applyNumberFormat="1" applyFont="1" applyFill="1" applyBorder="1" applyAlignment="1" applyProtection="1">
      <alignment horizontal="center" vertical="center"/>
    </xf>
    <xf numFmtId="0" fontId="12" fillId="10" borderId="6" xfId="2" applyFont="1" applyFill="1" applyBorder="1" applyAlignment="1" applyProtection="1">
      <alignment horizontal="center" vertical="center"/>
    </xf>
    <xf numFmtId="0" fontId="5" fillId="10" borderId="0" xfId="2" applyFont="1" applyFill="1" applyBorder="1" applyAlignment="1" applyProtection="1">
      <alignment readingOrder="1"/>
    </xf>
    <xf numFmtId="0" fontId="10" fillId="10" borderId="0" xfId="2" applyFont="1" applyFill="1" applyBorder="1" applyAlignment="1" applyProtection="1">
      <alignment vertical="center"/>
    </xf>
    <xf numFmtId="3" fontId="10" fillId="10" borderId="0" xfId="2" applyNumberFormat="1" applyFont="1" applyFill="1" applyBorder="1" applyAlignment="1" applyProtection="1">
      <alignment vertical="center"/>
    </xf>
    <xf numFmtId="0" fontId="10" fillId="10" borderId="11" xfId="2" applyFont="1" applyFill="1" applyBorder="1" applyAlignment="1" applyProtection="1">
      <alignment horizontal="right" vertical="center" wrapText="1"/>
    </xf>
    <xf numFmtId="0" fontId="5" fillId="10" borderId="0" xfId="2" applyFont="1" applyFill="1" applyBorder="1" applyAlignment="1" applyProtection="1"/>
    <xf numFmtId="0" fontId="5" fillId="10" borderId="0" xfId="2" applyFont="1" applyFill="1" applyBorder="1" applyAlignment="1" applyProtection="1">
      <alignment readingOrder="2"/>
    </xf>
    <xf numFmtId="0" fontId="2" fillId="0" borderId="13" xfId="2" applyFont="1" applyFill="1" applyBorder="1" applyAlignment="1" applyProtection="1">
      <alignment horizontal="right" vertical="center" wrapText="1" readingOrder="2"/>
    </xf>
    <xf numFmtId="0" fontId="0" fillId="0" borderId="0" xfId="0" applyFill="1" applyBorder="1" applyProtection="1"/>
    <xf numFmtId="0" fontId="10" fillId="0" borderId="1" xfId="2" applyFont="1" applyFill="1" applyBorder="1" applyAlignment="1" applyProtection="1">
      <alignment horizontal="center" vertical="center"/>
    </xf>
    <xf numFmtId="165" fontId="8" fillId="0" borderId="3" xfId="2" applyNumberFormat="1" applyBorder="1" applyProtection="1"/>
    <xf numFmtId="5" fontId="15" fillId="9" borderId="19" xfId="2" quotePrefix="1" applyNumberFormat="1" applyFont="1" applyFill="1" applyBorder="1" applyAlignment="1">
      <alignment horizontal="right"/>
    </xf>
    <xf numFmtId="0" fontId="16" fillId="0" borderId="0" xfId="2" applyFont="1" applyAlignment="1">
      <alignment horizontal="center"/>
    </xf>
    <xf numFmtId="5" fontId="15" fillId="0" borderId="0" xfId="2" quotePrefix="1" applyNumberFormat="1" applyFont="1" applyAlignment="1">
      <alignment horizontal="right"/>
    </xf>
    <xf numFmtId="5" fontId="15" fillId="9" borderId="0" xfId="2" applyNumberFormat="1" applyFont="1" applyFill="1" applyAlignment="1">
      <alignment horizontal="right"/>
    </xf>
    <xf numFmtId="5" fontId="15" fillId="0" borderId="0" xfId="2" applyNumberFormat="1" applyFont="1" applyAlignment="1">
      <alignment horizontal="right"/>
    </xf>
    <xf numFmtId="5" fontId="15" fillId="0" borderId="0" xfId="2" applyNumberFormat="1" applyFont="1" applyBorder="1" applyAlignment="1">
      <alignment horizontal="right"/>
    </xf>
    <xf numFmtId="0" fontId="16" fillId="0" borderId="0" xfId="2" applyNumberFormat="1" applyFont="1" applyFill="1" applyBorder="1" applyAlignment="1"/>
    <xf numFmtId="0" fontId="8" fillId="0" borderId="0" xfId="2" applyAlignment="1">
      <alignment horizontal="center"/>
    </xf>
    <xf numFmtId="0" fontId="9" fillId="6" borderId="0" xfId="2" applyFont="1" applyFill="1" applyBorder="1" applyAlignment="1" applyProtection="1">
      <alignment horizontal="center" vertical="center" wrapText="1"/>
    </xf>
    <xf numFmtId="0" fontId="10" fillId="0" borderId="0" xfId="4" applyFont="1" applyFill="1" applyBorder="1" applyAlignment="1" applyProtection="1">
      <alignment vertical="center"/>
    </xf>
    <xf numFmtId="0" fontId="8" fillId="0" borderId="0" xfId="2" applyBorder="1" applyProtection="1"/>
    <xf numFmtId="0" fontId="22" fillId="0" borderId="0" xfId="2" applyFont="1"/>
    <xf numFmtId="0" fontId="15" fillId="0" borderId="0" xfId="2" applyFont="1" applyAlignment="1" applyProtection="1">
      <alignment vertical="center"/>
    </xf>
    <xf numFmtId="0" fontId="0" fillId="0" borderId="0" xfId="0" applyFont="1" applyBorder="1" applyAlignment="1" applyProtection="1">
      <alignment horizontal="right" readingOrder="2"/>
    </xf>
    <xf numFmtId="0" fontId="15" fillId="0" borderId="0" xfId="0" applyFont="1" applyBorder="1" applyAlignment="1" applyProtection="1">
      <alignment horizontal="right" readingOrder="2"/>
    </xf>
    <xf numFmtId="0" fontId="23" fillId="0" borderId="0" xfId="0" applyFont="1" applyProtection="1"/>
    <xf numFmtId="0" fontId="0" fillId="0" borderId="7" xfId="0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43" fontId="0" fillId="0" borderId="0" xfId="1" applyNumberFormat="1" applyFont="1" applyProtection="1"/>
    <xf numFmtId="0" fontId="19" fillId="0" borderId="1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167" fontId="18" fillId="0" borderId="0" xfId="0" applyNumberFormat="1" applyFont="1" applyBorder="1" applyAlignment="1" applyProtection="1">
      <alignment vertical="center"/>
    </xf>
    <xf numFmtId="167" fontId="18" fillId="0" borderId="11" xfId="0" applyNumberFormat="1" applyFont="1" applyBorder="1" applyAlignment="1" applyProtection="1">
      <alignment vertical="center"/>
    </xf>
    <xf numFmtId="167" fontId="19" fillId="10" borderId="16" xfId="0" applyNumberFormat="1" applyFont="1" applyFill="1" applyBorder="1" applyAlignment="1" applyProtection="1">
      <alignment vertical="center"/>
    </xf>
    <xf numFmtId="167" fontId="19" fillId="10" borderId="18" xfId="0" applyNumberFormat="1" applyFont="1" applyFill="1" applyBorder="1" applyAlignment="1" applyProtection="1">
      <alignment vertical="center"/>
    </xf>
    <xf numFmtId="167" fontId="19" fillId="0" borderId="11" xfId="0" applyNumberFormat="1" applyFont="1" applyFill="1" applyBorder="1" applyAlignment="1" applyProtection="1">
      <alignment vertical="center"/>
    </xf>
    <xf numFmtId="167" fontId="17" fillId="5" borderId="21" xfId="0" applyNumberFormat="1" applyFont="1" applyFill="1" applyBorder="1" applyAlignment="1" applyProtection="1">
      <alignment vertical="center" readingOrder="1"/>
    </xf>
    <xf numFmtId="167" fontId="17" fillId="5" borderId="22" xfId="0" applyNumberFormat="1" applyFont="1" applyFill="1" applyBorder="1" applyAlignment="1" applyProtection="1">
      <alignment vertical="center" readingOrder="1"/>
    </xf>
    <xf numFmtId="0" fontId="24" fillId="0" borderId="0" xfId="2" applyFont="1"/>
    <xf numFmtId="0" fontId="24" fillId="0" borderId="0" xfId="2" applyFont="1" applyAlignment="1" applyProtection="1">
      <alignment vertical="center"/>
    </xf>
    <xf numFmtId="167" fontId="19" fillId="10" borderId="16" xfId="0" applyNumberFormat="1" applyFont="1" applyFill="1" applyBorder="1" applyAlignment="1" applyProtection="1">
      <alignment horizontal="right" vertical="center" indent="1"/>
    </xf>
    <xf numFmtId="167" fontId="18" fillId="0" borderId="11" xfId="0" applyNumberFormat="1" applyFont="1" applyBorder="1" applyAlignment="1" applyProtection="1">
      <alignment horizontal="right" vertical="center" indent="1"/>
    </xf>
    <xf numFmtId="167" fontId="19" fillId="10" borderId="18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18" fillId="2" borderId="10" xfId="0" applyFont="1" applyFill="1" applyBorder="1" applyAlignment="1" applyProtection="1">
      <alignment vertical="center"/>
    </xf>
    <xf numFmtId="10" fontId="18" fillId="2" borderId="0" xfId="0" applyNumberFormat="1" applyFont="1" applyFill="1" applyBorder="1" applyAlignment="1" applyProtection="1">
      <alignment vertical="center"/>
    </xf>
    <xf numFmtId="167" fontId="18" fillId="2" borderId="0" xfId="0" applyNumberFormat="1" applyFont="1" applyFill="1" applyBorder="1" applyAlignment="1" applyProtection="1">
      <alignment vertical="center"/>
    </xf>
    <xf numFmtId="167" fontId="18" fillId="2" borderId="11" xfId="0" applyNumberFormat="1" applyFont="1" applyFill="1" applyBorder="1" applyAlignment="1" applyProtection="1">
      <alignment vertical="center"/>
    </xf>
    <xf numFmtId="167" fontId="19" fillId="4" borderId="23" xfId="0" applyNumberFormat="1" applyFont="1" applyFill="1" applyBorder="1" applyAlignment="1" applyProtection="1">
      <alignment horizontal="right" vertical="center" indent="1"/>
    </xf>
    <xf numFmtId="167" fontId="18" fillId="4" borderId="24" xfId="0" applyNumberFormat="1" applyFont="1" applyFill="1" applyBorder="1" applyAlignment="1" applyProtection="1">
      <alignment horizontal="right" vertical="center" indent="1"/>
    </xf>
    <xf numFmtId="10" fontId="25" fillId="0" borderId="0" xfId="0" applyNumberFormat="1" applyFont="1" applyBorder="1" applyAlignment="1" applyProtection="1">
      <alignment vertical="center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12" xfId="0" applyFont="1" applyFill="1" applyBorder="1" applyAlignment="1" applyProtection="1">
      <alignment horizontal="center" vertical="center"/>
      <protection locked="0"/>
    </xf>
    <xf numFmtId="167" fontId="18" fillId="4" borderId="24" xfId="0" applyNumberFormat="1" applyFont="1" applyFill="1" applyBorder="1" applyAlignment="1" applyProtection="1">
      <alignment horizontal="right" vertical="center" indent="1"/>
      <protection locked="0"/>
    </xf>
    <xf numFmtId="167" fontId="18" fillId="4" borderId="25" xfId="0" applyNumberFormat="1" applyFont="1" applyFill="1" applyBorder="1" applyAlignment="1" applyProtection="1">
      <alignment horizontal="right" vertical="center" indent="1"/>
      <protection locked="0"/>
    </xf>
    <xf numFmtId="10" fontId="25" fillId="0" borderId="0" xfId="0" applyNumberFormat="1" applyFont="1" applyBorder="1" applyAlignment="1" applyProtection="1">
      <alignment vertical="center"/>
      <protection locked="0"/>
    </xf>
    <xf numFmtId="164" fontId="18" fillId="2" borderId="9" xfId="0" applyNumberFormat="1" applyFont="1" applyFill="1" applyBorder="1" applyAlignment="1" applyProtection="1">
      <alignment horizontal="center" vertical="center"/>
      <protection locked="0"/>
    </xf>
    <xf numFmtId="164" fontId="18" fillId="2" borderId="11" xfId="0" applyNumberFormat="1" applyFont="1" applyFill="1" applyBorder="1" applyAlignment="1" applyProtection="1">
      <alignment horizontal="center" vertical="center"/>
      <protection locked="0"/>
    </xf>
    <xf numFmtId="164" fontId="18" fillId="2" borderId="13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3" xfId="0" applyNumberFormat="1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4" xfId="0" applyFont="1" applyFill="1" applyBorder="1" applyAlignment="1" applyProtection="1">
      <alignment horizontal="center" vertical="center"/>
      <protection locked="0"/>
    </xf>
  </cellXfs>
  <cellStyles count="5">
    <cellStyle name="Comma 2" xfId="3"/>
    <cellStyle name="Normal" xfId="0" builtinId="0"/>
    <cellStyle name="Normal 2" xfId="2"/>
    <cellStyle name="Normal 3" xfId="4"/>
    <cellStyle name="Percent" xfId="1" builtinId="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</dxfs>
  <tableStyles count="0" defaultTableStyle="TableStyleMedium2" defaultPivotStyle="PivotStyleLight16"/>
  <colors>
    <mruColors>
      <color rgb="FFE6E6E6"/>
      <color rgb="FFD1054E"/>
      <color rgb="FFBEBEBE"/>
      <color rgb="FFF84E4E"/>
      <color rgb="FFFF0000"/>
      <color rgb="FFD9D9D9"/>
      <color rgb="FFFF7C80"/>
      <color rgb="FFFFFF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187004</xdr:colOff>
      <xdr:row>1</xdr:row>
      <xdr:rowOff>50071</xdr:rowOff>
    </xdr:from>
    <xdr:to>
      <xdr:col>10</xdr:col>
      <xdr:colOff>624380</xdr:colOff>
      <xdr:row>54</xdr:row>
      <xdr:rowOff>161360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A791F9D-1D89-4CAB-8521-6C8F8510E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2996462" y="230545"/>
          <a:ext cx="7255271" cy="967639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id="2" name="Таблица3345" displayName="Таблица3345" ref="B1:J239" totalsRowShown="0" headerRowDxfId="11" dataDxfId="10" tableBorderDxfId="9">
  <autoFilter ref="B1:J239"/>
  <tableColumns count="9">
    <tableColumn id="1" name="סוגה" dataDxfId="8"/>
    <tableColumn id="2" name="קידומת" dataDxfId="7"/>
    <tableColumn id="3" name="מאפיין יחידת מידה" dataDxfId="6"/>
    <tableColumn id="4" name="קידומת2" dataDxfId="5"/>
    <tableColumn id="5" name="קבוצת הוצאות" dataDxfId="4"/>
    <tableColumn id="6" name="קידומת3" dataDxfId="3"/>
    <tableColumn id="7" name="הוצאה" dataDxfId="2"/>
    <tableColumn id="8" name="קידומת4" dataDxfId="1"/>
    <tableColumn id="9" name="פירוט הוצאות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"/>
  <sheetViews>
    <sheetView rightToLeft="1" zoomScale="95" zoomScaleNormal="95" workbookViewId="0"/>
  </sheetViews>
  <sheetFormatPr defaultRowHeight="14.25" x14ac:dyDescent="0.2"/>
  <sheetData/>
  <sheetProtection password="CC15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D1054E"/>
  </sheetPr>
  <dimension ref="B1:J31"/>
  <sheetViews>
    <sheetView rightToLeft="1" tabSelected="1" zoomScale="80" zoomScaleNormal="80" workbookViewId="0">
      <selection activeCell="H9" sqref="H9"/>
    </sheetView>
  </sheetViews>
  <sheetFormatPr defaultColWidth="9" defaultRowHeight="14.25" x14ac:dyDescent="0.2"/>
  <cols>
    <col min="1" max="1" width="9" style="6"/>
    <col min="2" max="2" width="17.625" style="6" customWidth="1"/>
    <col min="3" max="3" width="36.75" style="6" customWidth="1"/>
    <col min="4" max="4" width="12.625" style="6" customWidth="1"/>
    <col min="5" max="5" width="22.375" style="6" customWidth="1"/>
    <col min="6" max="6" width="30.875" style="6" customWidth="1"/>
    <col min="7" max="7" width="9" style="6"/>
    <col min="8" max="8" width="28.375" style="6" customWidth="1"/>
    <col min="9" max="9" width="14.375" style="6" customWidth="1"/>
    <col min="10" max="10" width="14.625" style="6" customWidth="1"/>
    <col min="11" max="16384" width="9" style="6"/>
  </cols>
  <sheetData>
    <row r="1" spans="2:10" ht="15" thickBot="1" x14ac:dyDescent="0.25"/>
    <row r="2" spans="2:10" ht="30" customHeight="1" thickBot="1" x14ac:dyDescent="0.35">
      <c r="B2" s="189" t="s">
        <v>450</v>
      </c>
      <c r="C2" s="223"/>
      <c r="D2" s="224"/>
      <c r="E2" s="224"/>
      <c r="F2" s="225"/>
    </row>
    <row r="3" spans="2:10" ht="30" customHeight="1" thickBot="1" x14ac:dyDescent="0.35">
      <c r="B3" s="189" t="s">
        <v>0</v>
      </c>
      <c r="C3" s="223"/>
      <c r="D3" s="224"/>
      <c r="E3" s="224"/>
      <c r="F3" s="225"/>
    </row>
    <row r="4" spans="2:10" x14ac:dyDescent="0.2">
      <c r="C4" s="207"/>
      <c r="D4" s="207"/>
      <c r="E4" s="207"/>
      <c r="F4" s="207"/>
    </row>
    <row r="5" spans="2:10" ht="15" thickBot="1" x14ac:dyDescent="0.25">
      <c r="C5" s="207"/>
      <c r="D5" s="207"/>
      <c r="E5" s="207"/>
      <c r="F5" s="207"/>
    </row>
    <row r="6" spans="2:10" ht="24.95" customHeight="1" thickBot="1" x14ac:dyDescent="0.25">
      <c r="C6" s="136" t="s">
        <v>58</v>
      </c>
      <c r="D6" s="135"/>
      <c r="E6" s="135" t="s">
        <v>588</v>
      </c>
      <c r="F6" s="137" t="s">
        <v>61</v>
      </c>
      <c r="H6" s="226" t="s">
        <v>1</v>
      </c>
      <c r="I6" s="227"/>
      <c r="J6" s="228"/>
    </row>
    <row r="7" spans="2:10" ht="21.75" customHeight="1" thickBot="1" x14ac:dyDescent="0.25">
      <c r="C7" s="138"/>
      <c r="D7" s="139"/>
      <c r="E7" s="213"/>
      <c r="F7" s="205"/>
      <c r="H7" s="140" t="s">
        <v>573</v>
      </c>
      <c r="I7" s="229"/>
      <c r="J7" s="230"/>
    </row>
    <row r="8" spans="2:10" ht="21.75" customHeight="1" thickBot="1" x14ac:dyDescent="0.25">
      <c r="C8" s="138" t="s">
        <v>15</v>
      </c>
      <c r="D8" s="139"/>
      <c r="E8" s="217"/>
      <c r="F8" s="205" t="str">
        <f t="shared" ref="F8:F10" si="0">IF(OR(ISBLANK($I$7),$I$7=0),"לא הוזן מספר פרקים",E8/$I$7)</f>
        <v>לא הוזן מספר פרקים</v>
      </c>
      <c r="H8" s="141"/>
      <c r="I8" s="142" t="s">
        <v>584</v>
      </c>
      <c r="J8" s="143" t="s">
        <v>3</v>
      </c>
    </row>
    <row r="9" spans="2:10" ht="21.75" customHeight="1" x14ac:dyDescent="0.2">
      <c r="C9" s="138" t="s">
        <v>454</v>
      </c>
      <c r="D9" s="139"/>
      <c r="E9" s="217"/>
      <c r="F9" s="205" t="str">
        <f t="shared" si="0"/>
        <v>לא הוזן מספר פרקים</v>
      </c>
      <c r="H9" s="145" t="s">
        <v>55</v>
      </c>
      <c r="I9" s="144" t="s">
        <v>57</v>
      </c>
      <c r="J9" s="220"/>
    </row>
    <row r="10" spans="2:10" s="2" customFormat="1" ht="21.95" customHeight="1" x14ac:dyDescent="0.2">
      <c r="C10" s="138" t="s">
        <v>455</v>
      </c>
      <c r="D10" s="139"/>
      <c r="E10" s="217"/>
      <c r="F10" s="205" t="str">
        <f t="shared" si="0"/>
        <v>לא הוזן מספר פרקים</v>
      </c>
      <c r="H10" s="145" t="s">
        <v>590</v>
      </c>
      <c r="I10" s="215"/>
      <c r="J10" s="221"/>
    </row>
    <row r="11" spans="2:10" s="2" customFormat="1" ht="21.95" customHeight="1" thickBot="1" x14ac:dyDescent="0.25">
      <c r="C11" s="146" t="s">
        <v>452</v>
      </c>
      <c r="D11" s="147"/>
      <c r="E11" s="204">
        <f>SUM(E8:E10)</f>
        <v>0</v>
      </c>
      <c r="F11" s="206" t="str">
        <f>IF(OR(ISBLANK($I$7),$I$7=0),"לא הוזן מספר פרקים",E11/$I$7)</f>
        <v>לא הוזן מספר פרקים</v>
      </c>
      <c r="H11" s="145" t="s">
        <v>589</v>
      </c>
      <c r="I11" s="215"/>
      <c r="J11" s="221"/>
    </row>
    <row r="12" spans="2:10" s="2" customFormat="1" ht="21.95" customHeight="1" thickTop="1" x14ac:dyDescent="0.2">
      <c r="C12" s="193"/>
      <c r="D12" s="194"/>
      <c r="E12" s="212"/>
      <c r="F12" s="199"/>
      <c r="H12" s="145" t="s">
        <v>591</v>
      </c>
      <c r="I12" s="215"/>
      <c r="J12" s="221"/>
    </row>
    <row r="13" spans="2:10" s="2" customFormat="1" ht="21.95" customHeight="1" thickBot="1" x14ac:dyDescent="0.25">
      <c r="C13" s="138" t="s">
        <v>219</v>
      </c>
      <c r="D13" s="139"/>
      <c r="E13" s="217"/>
      <c r="F13" s="205" t="str">
        <f t="shared" ref="F13:F20" si="1">IF(OR(ISBLANK($I$7),$I$7=0),"לא הוזן מספר פרקים",E13/$I$7)</f>
        <v>לא הוזן מספר פרקים</v>
      </c>
      <c r="H13" s="149" t="s">
        <v>56</v>
      </c>
      <c r="I13" s="216"/>
      <c r="J13" s="222"/>
    </row>
    <row r="14" spans="2:10" s="2" customFormat="1" ht="21.95" customHeight="1" x14ac:dyDescent="0.2">
      <c r="C14" s="138" t="s">
        <v>460</v>
      </c>
      <c r="D14" s="139"/>
      <c r="E14" s="217"/>
      <c r="F14" s="205" t="str">
        <f t="shared" si="1"/>
        <v>לא הוזן מספר פרקים</v>
      </c>
    </row>
    <row r="15" spans="2:10" s="2" customFormat="1" ht="21.95" customHeight="1" x14ac:dyDescent="0.2">
      <c r="C15" s="138" t="s">
        <v>480</v>
      </c>
      <c r="E15" s="217"/>
      <c r="F15" s="205" t="str">
        <f t="shared" si="1"/>
        <v>לא הוזן מספר פרקים</v>
      </c>
    </row>
    <row r="16" spans="2:10" s="2" customFormat="1" ht="21.95" customHeight="1" x14ac:dyDescent="0.2">
      <c r="C16" s="138" t="s">
        <v>236</v>
      </c>
      <c r="D16" s="139"/>
      <c r="E16" s="217"/>
      <c r="F16" s="205" t="str">
        <f t="shared" si="1"/>
        <v>לא הוזן מספר פרקים</v>
      </c>
    </row>
    <row r="17" spans="3:10" s="2" customFormat="1" ht="24.95" customHeight="1" x14ac:dyDescent="0.2">
      <c r="C17" s="138" t="s">
        <v>151</v>
      </c>
      <c r="D17" s="139"/>
      <c r="E17" s="217"/>
      <c r="F17" s="205" t="str">
        <f t="shared" si="1"/>
        <v>לא הוזן מספר פרקים</v>
      </c>
    </row>
    <row r="18" spans="3:10" s="2" customFormat="1" ht="24.95" customHeight="1" x14ac:dyDescent="0.2">
      <c r="C18" s="138" t="s">
        <v>210</v>
      </c>
      <c r="D18" s="139"/>
      <c r="E18" s="217"/>
      <c r="F18" s="205" t="str">
        <f t="shared" si="1"/>
        <v>לא הוזן מספר פרקים</v>
      </c>
    </row>
    <row r="19" spans="3:10" s="2" customFormat="1" ht="21" customHeight="1" x14ac:dyDescent="0.2">
      <c r="C19" s="138" t="s">
        <v>106</v>
      </c>
      <c r="D19" s="139"/>
      <c r="E19" s="217"/>
      <c r="F19" s="205" t="str">
        <f t="shared" si="1"/>
        <v>לא הוזן מספר פרקים</v>
      </c>
    </row>
    <row r="20" spans="3:10" s="2" customFormat="1" ht="24.95" customHeight="1" x14ac:dyDescent="0.2">
      <c r="C20" s="138" t="s">
        <v>124</v>
      </c>
      <c r="D20" s="139"/>
      <c r="E20" s="218"/>
      <c r="F20" s="205" t="str">
        <f t="shared" si="1"/>
        <v>לא הוזן מספר פרקים</v>
      </c>
    </row>
    <row r="21" spans="3:10" s="2" customFormat="1" ht="21.75" customHeight="1" thickBot="1" x14ac:dyDescent="0.25">
      <c r="C21" s="146" t="s">
        <v>574</v>
      </c>
      <c r="D21" s="147"/>
      <c r="E21" s="204">
        <f>SUM(E13:E20)</f>
        <v>0</v>
      </c>
      <c r="F21" s="206">
        <f>SUM(F13:F20)</f>
        <v>0</v>
      </c>
    </row>
    <row r="22" spans="3:10" s="2" customFormat="1" ht="21.75" customHeight="1" thickTop="1" x14ac:dyDescent="0.2">
      <c r="C22" s="193"/>
      <c r="D22" s="194"/>
      <c r="E22" s="213"/>
      <c r="F22" s="199"/>
    </row>
    <row r="23" spans="3:10" s="2" customFormat="1" ht="21.75" customHeight="1" x14ac:dyDescent="0.2">
      <c r="C23" s="138" t="s">
        <v>160</v>
      </c>
      <c r="D23" s="139"/>
      <c r="E23" s="217"/>
      <c r="F23" s="196" t="str">
        <f>IF(OR(ISBLANK($I$7),$I$7=0),"לא הוזן מספר פרקים",E23/$I$7)</f>
        <v>לא הוזן מספר פרקים</v>
      </c>
    </row>
    <row r="24" spans="3:10" s="2" customFormat="1" ht="21.75" customHeight="1" x14ac:dyDescent="0.2">
      <c r="C24" s="138" t="s">
        <v>28</v>
      </c>
      <c r="D24" s="219">
        <v>0</v>
      </c>
      <c r="E24" s="213">
        <f>D24*E21</f>
        <v>0</v>
      </c>
      <c r="F24" s="196" t="str">
        <f>IF(OR(ISBLANK($I$7),$I$7=0),"לא הוזן מספר פרקים",E24/$I$7)</f>
        <v>לא הוזן מספר פרקים</v>
      </c>
      <c r="H24" s="6"/>
      <c r="I24" s="6"/>
      <c r="J24" s="6"/>
    </row>
    <row r="25" spans="3:10" ht="18" x14ac:dyDescent="0.2">
      <c r="C25" s="138"/>
      <c r="D25" s="148"/>
      <c r="E25" s="213"/>
      <c r="F25" s="196"/>
    </row>
    <row r="26" spans="3:10" ht="21.75" customHeight="1" thickBot="1" x14ac:dyDescent="0.25">
      <c r="C26" s="146" t="s">
        <v>585</v>
      </c>
      <c r="D26" s="147"/>
      <c r="E26" s="197">
        <f>SUM(E11,E21,E23,E24)</f>
        <v>0</v>
      </c>
      <c r="F26" s="198" t="str">
        <f>IF(OR(ISBLANK($I$7),$I$7=0),"לא הוזן מספר פרקים",E26/$I$7)</f>
        <v>לא הוזן מספר פרקים</v>
      </c>
    </row>
    <row r="27" spans="3:10" ht="18.75" thickTop="1" x14ac:dyDescent="0.2">
      <c r="C27" s="138" t="s">
        <v>30</v>
      </c>
      <c r="D27" s="214">
        <v>0.17</v>
      </c>
      <c r="E27" s="195">
        <f>D27*E26</f>
        <v>0</v>
      </c>
      <c r="F27" s="196" t="str">
        <f>IF(OR(ISBLANK($I$7),$I$7=0),"לא הוזן מספר פרקים",E27/$I$7)</f>
        <v>לא הוזן מספר פרקים</v>
      </c>
    </row>
    <row r="28" spans="3:10" ht="21" thickBot="1" x14ac:dyDescent="0.25">
      <c r="C28" s="133" t="s">
        <v>586</v>
      </c>
      <c r="D28" s="134"/>
      <c r="E28" s="200">
        <f>SUM(E26,E27)</f>
        <v>0</v>
      </c>
      <c r="F28" s="201" t="str">
        <f>IF(OR(ISBLANK($I$7),$I$7=0),"לא הוזן מספר פרקים",E28/$I$7)</f>
        <v>לא הוזן מספר פרקים</v>
      </c>
    </row>
    <row r="29" spans="3:10" ht="18" x14ac:dyDescent="0.2">
      <c r="C29" s="208"/>
      <c r="D29" s="209"/>
      <c r="E29" s="210"/>
      <c r="F29" s="211"/>
    </row>
    <row r="30" spans="3:10" ht="18.75" thickBot="1" x14ac:dyDescent="0.25">
      <c r="C30" s="146" t="s">
        <v>587</v>
      </c>
      <c r="D30" s="147"/>
      <c r="E30" s="197" t="str">
        <f>IF(OR(ISBLANK($I$7),$I$7=0),"לא הוזן מספר פרקים",IF(OR(ISBLANK(J9),J9=0),"לא הוזן אורך פרק",F28/J9))</f>
        <v>לא הוזן מספר פרקים</v>
      </c>
      <c r="F30" s="198"/>
    </row>
    <row r="31" spans="3:10" ht="15" thickTop="1" x14ac:dyDescent="0.2"/>
  </sheetData>
  <sheetProtection password="CC15" sheet="1" objects="1" scenarios="1"/>
  <mergeCells count="4">
    <mergeCell ref="C2:F2"/>
    <mergeCell ref="C3:F3"/>
    <mergeCell ref="H6:J6"/>
    <mergeCell ref="I7:J7"/>
  </mergeCells>
  <conditionalFormatting sqref="C2:F2 J9:J13">
    <cfRule type="containsBlanks" dxfId="15" priority="6">
      <formula>LEN(TRIM(C2))=0</formula>
    </cfRule>
  </conditionalFormatting>
  <conditionalFormatting sqref="C3:F3">
    <cfRule type="containsBlanks" dxfId="14" priority="5">
      <formula>LEN(TRIM(C3))=0</formula>
    </cfRule>
  </conditionalFormatting>
  <conditionalFormatting sqref="I7:J7">
    <cfRule type="containsBlanks" dxfId="13" priority="4">
      <formula>LEN(TRIM(I7))=0</formula>
    </cfRule>
  </conditionalFormatting>
  <conditionalFormatting sqref="I10:I13">
    <cfRule type="containsBlanks" dxfId="12" priority="1">
      <formula>LEN(TRIM(I10))=0</formula>
    </cfRule>
  </conditionalFormatting>
  <dataValidations count="3">
    <dataValidation allowBlank="1" showInputMessage="1" showErrorMessage="1" prompt="נא להזין שם ההפקה" sqref="C2:F2"/>
    <dataValidation allowBlank="1" showInputMessage="1" showErrorMessage="1" prompt="נא להזין שם חברת ההפקה/מפיק" sqref="C3:F3"/>
    <dataValidation type="decimal" allowBlank="1" showInputMessage="1" showErrorMessage="1" prompt="מקסימום - 10%" sqref="D24">
      <formula1>0</formula1>
      <formula2>0.1</formula2>
    </dataValidation>
  </dataValidations>
  <pageMargins left="0.7" right="0.7" top="0.75" bottom="0.75" header="0.3" footer="0.3"/>
  <pageSetup paperSize="9" orientation="portrait" r:id="rId1"/>
  <ignoredErrors>
    <ignoredError sqref="E1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הגדרות!$C$2:$C$4</xm:f>
          </x14:formula1>
          <xm:sqref>I10:I13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L55"/>
  <sheetViews>
    <sheetView rightToLeft="1" workbookViewId="0">
      <selection activeCell="D24" sqref="D24"/>
    </sheetView>
  </sheetViews>
  <sheetFormatPr defaultColWidth="9" defaultRowHeight="14.25" x14ac:dyDescent="0.2"/>
  <cols>
    <col min="1" max="1" width="16.25" style="6" bestFit="1" customWidth="1"/>
    <col min="2" max="2" width="9" style="6"/>
    <col min="3" max="3" width="12.375" style="6" customWidth="1"/>
    <col min="4" max="4" width="9" style="6"/>
    <col min="5" max="5" width="13.25" style="6" bestFit="1" customWidth="1"/>
    <col min="6" max="6" width="4.375" style="6" customWidth="1"/>
    <col min="7" max="7" width="11.375" style="6" customWidth="1"/>
    <col min="8" max="8" width="3.125" style="6" customWidth="1"/>
    <col min="9" max="9" width="18.25" style="6" customWidth="1"/>
    <col min="10" max="10" width="3.25" style="6" customWidth="1"/>
    <col min="11" max="11" width="13.25" style="6" bestFit="1" customWidth="1"/>
    <col min="12" max="12" width="3.375" style="6" customWidth="1"/>
    <col min="13" max="13" width="15.25" style="6" customWidth="1"/>
    <col min="14" max="14" width="4.25" style="6" customWidth="1"/>
    <col min="15" max="15" width="19.375" style="6" customWidth="1"/>
    <col min="16" max="16" width="3" style="6" customWidth="1"/>
    <col min="17" max="17" width="11.125" style="6" bestFit="1" customWidth="1"/>
    <col min="18" max="18" width="4.125" style="6" customWidth="1"/>
    <col min="19" max="19" width="14.375" style="6" bestFit="1" customWidth="1"/>
    <col min="20" max="20" width="8" style="6" customWidth="1"/>
    <col min="21" max="21" width="11" style="6" bestFit="1" customWidth="1"/>
    <col min="22" max="22" width="9" style="6"/>
    <col min="23" max="23" width="9.375" style="6" bestFit="1" customWidth="1"/>
    <col min="24" max="24" width="9" style="6"/>
    <col min="25" max="25" width="9.375" style="6" bestFit="1" customWidth="1"/>
    <col min="26" max="28" width="9" style="6"/>
    <col min="29" max="29" width="9.375" style="6" bestFit="1" customWidth="1"/>
    <col min="30" max="30" width="9" style="6"/>
    <col min="31" max="31" width="9.375" style="6" bestFit="1" customWidth="1"/>
    <col min="32" max="37" width="9" style="6"/>
    <col min="38" max="38" width="11.625" style="6" bestFit="1" customWidth="1"/>
    <col min="39" max="16384" width="9" style="6"/>
  </cols>
  <sheetData>
    <row r="1" spans="1:38" ht="100.5" thickBot="1" x14ac:dyDescent="0.25">
      <c r="A1" s="1" t="s">
        <v>4</v>
      </c>
      <c r="B1" s="2"/>
      <c r="C1" s="1" t="s">
        <v>5</v>
      </c>
      <c r="D1" s="2"/>
      <c r="E1" s="3" t="s">
        <v>6</v>
      </c>
      <c r="F1" s="2"/>
      <c r="G1" s="4" t="s">
        <v>7</v>
      </c>
      <c r="H1" s="2"/>
      <c r="I1" s="4" t="s">
        <v>8</v>
      </c>
      <c r="J1" s="2"/>
      <c r="K1" s="4" t="s">
        <v>9</v>
      </c>
      <c r="L1" s="2"/>
      <c r="M1" s="5" t="s">
        <v>10</v>
      </c>
      <c r="N1" s="2"/>
      <c r="O1" s="5" t="s">
        <v>11</v>
      </c>
      <c r="P1" s="2"/>
      <c r="Q1" s="4" t="s">
        <v>12</v>
      </c>
      <c r="R1" s="2"/>
      <c r="S1" s="4" t="s">
        <v>13</v>
      </c>
      <c r="U1" s="4" t="s">
        <v>14</v>
      </c>
      <c r="W1" s="7" t="s">
        <v>15</v>
      </c>
      <c r="Y1" s="8" t="s">
        <v>16</v>
      </c>
      <c r="AA1" s="9" t="s">
        <v>17</v>
      </c>
      <c r="AC1" s="9" t="s">
        <v>18</v>
      </c>
      <c r="AE1" s="9" t="s">
        <v>19</v>
      </c>
      <c r="AG1" s="6" t="s">
        <v>201</v>
      </c>
      <c r="AH1" s="171" t="s">
        <v>233</v>
      </c>
      <c r="AJ1" s="9"/>
      <c r="AL1" s="7" t="s">
        <v>575</v>
      </c>
    </row>
    <row r="2" spans="1:38" ht="15" thickBot="1" x14ac:dyDescent="0.25">
      <c r="A2" s="10" t="s">
        <v>20</v>
      </c>
      <c r="C2" s="10" t="s">
        <v>20</v>
      </c>
      <c r="E2" s="11" t="s">
        <v>21</v>
      </c>
      <c r="G2" s="12" t="s">
        <v>22</v>
      </c>
      <c r="I2" s="12" t="s">
        <v>23</v>
      </c>
      <c r="K2" s="13" t="s">
        <v>20</v>
      </c>
      <c r="M2" s="14" t="s">
        <v>20</v>
      </c>
      <c r="O2" s="7" t="s">
        <v>20</v>
      </c>
      <c r="Q2" s="10" t="s">
        <v>24</v>
      </c>
      <c r="S2" s="15" t="s">
        <v>24</v>
      </c>
      <c r="U2" s="8" t="s">
        <v>23</v>
      </c>
      <c r="W2" s="10" t="s">
        <v>24</v>
      </c>
      <c r="Y2" s="8" t="s">
        <v>24</v>
      </c>
      <c r="AA2" s="8" t="s">
        <v>20</v>
      </c>
      <c r="AC2" s="10" t="s">
        <v>24</v>
      </c>
      <c r="AE2" s="10" t="s">
        <v>24</v>
      </c>
      <c r="AG2" s="6" t="s">
        <v>24</v>
      </c>
      <c r="AH2" s="171" t="s">
        <v>211</v>
      </c>
      <c r="AJ2" s="8" t="s">
        <v>24</v>
      </c>
      <c r="AL2" s="191" t="s">
        <v>576</v>
      </c>
    </row>
    <row r="3" spans="1:38" ht="15" thickBot="1" x14ac:dyDescent="0.25">
      <c r="A3" s="10" t="s">
        <v>25</v>
      </c>
      <c r="C3" s="10" t="s">
        <v>25</v>
      </c>
      <c r="K3" s="12" t="s">
        <v>22</v>
      </c>
      <c r="M3" s="12" t="s">
        <v>23</v>
      </c>
      <c r="Q3" s="12" t="s">
        <v>20</v>
      </c>
      <c r="U3" s="15" t="s">
        <v>22</v>
      </c>
      <c r="W3" s="13" t="s">
        <v>23</v>
      </c>
      <c r="Y3" s="15" t="s">
        <v>23</v>
      </c>
      <c r="AA3" s="10" t="s">
        <v>23</v>
      </c>
      <c r="AC3" s="15" t="s">
        <v>22</v>
      </c>
      <c r="AE3" s="10" t="s">
        <v>20</v>
      </c>
      <c r="AG3" s="6" t="s">
        <v>20</v>
      </c>
      <c r="AJ3" s="13" t="s">
        <v>20</v>
      </c>
      <c r="AL3" s="190" t="s">
        <v>577</v>
      </c>
    </row>
    <row r="4" spans="1:38" ht="15" thickBot="1" x14ac:dyDescent="0.25">
      <c r="A4" s="10" t="s">
        <v>23</v>
      </c>
      <c r="C4" s="15" t="s">
        <v>23</v>
      </c>
      <c r="W4" s="12" t="s">
        <v>22</v>
      </c>
      <c r="AA4" s="15" t="s">
        <v>22</v>
      </c>
      <c r="AE4" s="10" t="s">
        <v>23</v>
      </c>
      <c r="AG4" s="6" t="s">
        <v>22</v>
      </c>
      <c r="AJ4" s="10" t="s">
        <v>25</v>
      </c>
    </row>
    <row r="5" spans="1:38" ht="15" thickBot="1" x14ac:dyDescent="0.25">
      <c r="A5" s="12" t="s">
        <v>22</v>
      </c>
      <c r="AE5" s="15" t="s">
        <v>22</v>
      </c>
      <c r="AJ5" s="10" t="s">
        <v>23</v>
      </c>
    </row>
    <row r="6" spans="1:38" ht="15" thickBot="1" x14ac:dyDescent="0.25">
      <c r="AJ6" s="15" t="s">
        <v>22</v>
      </c>
    </row>
    <row r="7" spans="1:38" x14ac:dyDescent="0.2">
      <c r="B7" s="16" t="s">
        <v>26</v>
      </c>
      <c r="C7" s="16" t="s">
        <v>27</v>
      </c>
      <c r="E7" s="6" t="s">
        <v>578</v>
      </c>
      <c r="F7" s="16" t="s">
        <v>26</v>
      </c>
      <c r="G7" s="16" t="s">
        <v>27</v>
      </c>
    </row>
    <row r="8" spans="1:38" x14ac:dyDescent="0.2">
      <c r="A8" s="16" t="s">
        <v>28</v>
      </c>
      <c r="B8" s="17">
        <v>0</v>
      </c>
      <c r="C8" s="17">
        <v>0.1</v>
      </c>
      <c r="E8" s="16" t="s">
        <v>580</v>
      </c>
      <c r="F8" s="192">
        <v>0</v>
      </c>
      <c r="G8" s="192">
        <v>100</v>
      </c>
    </row>
    <row r="9" spans="1:38" x14ac:dyDescent="0.2">
      <c r="A9" s="16" t="s">
        <v>29</v>
      </c>
      <c r="B9" s="17">
        <v>0</v>
      </c>
      <c r="C9" s="17">
        <v>0.1</v>
      </c>
      <c r="E9" s="16" t="s">
        <v>29</v>
      </c>
      <c r="F9" s="192">
        <v>0</v>
      </c>
      <c r="G9" s="192">
        <v>100</v>
      </c>
    </row>
    <row r="11" spans="1:38" x14ac:dyDescent="0.2">
      <c r="A11" s="6" t="s">
        <v>30</v>
      </c>
      <c r="B11" s="18">
        <v>0.17</v>
      </c>
    </row>
    <row r="13" spans="1:38" x14ac:dyDescent="0.2">
      <c r="A13" s="6" t="s">
        <v>31</v>
      </c>
      <c r="B13" s="18">
        <v>0.05</v>
      </c>
    </row>
    <row r="15" spans="1:38" ht="42.75" x14ac:dyDescent="0.2">
      <c r="A15" s="19" t="s">
        <v>32</v>
      </c>
      <c r="B15" s="20">
        <v>0.8</v>
      </c>
    </row>
    <row r="17" spans="1:2" x14ac:dyDescent="0.2">
      <c r="A17" s="16" t="s">
        <v>33</v>
      </c>
      <c r="B17" s="16" t="s">
        <v>34</v>
      </c>
    </row>
    <row r="18" spans="1:2" x14ac:dyDescent="0.2">
      <c r="A18" s="16" t="s">
        <v>35</v>
      </c>
      <c r="B18" s="16" t="s">
        <v>36</v>
      </c>
    </row>
    <row r="19" spans="1:2" x14ac:dyDescent="0.2">
      <c r="A19" s="16" t="s">
        <v>37</v>
      </c>
      <c r="B19" s="21" t="s">
        <v>38</v>
      </c>
    </row>
    <row r="21" spans="1:2" x14ac:dyDescent="0.2">
      <c r="A21" s="16" t="s">
        <v>39</v>
      </c>
      <c r="B21" s="6" t="s">
        <v>40</v>
      </c>
    </row>
    <row r="22" spans="1:2" x14ac:dyDescent="0.2">
      <c r="A22" s="16" t="s">
        <v>41</v>
      </c>
      <c r="B22" s="16" t="s">
        <v>42</v>
      </c>
    </row>
    <row r="23" spans="1:2" x14ac:dyDescent="0.2">
      <c r="B23" s="16"/>
    </row>
    <row r="24" spans="1:2" x14ac:dyDescent="0.2">
      <c r="A24" s="16" t="s">
        <v>43</v>
      </c>
      <c r="B24" s="16" t="s">
        <v>44</v>
      </c>
    </row>
    <row r="25" spans="1:2" x14ac:dyDescent="0.2">
      <c r="A25" s="16" t="s">
        <v>45</v>
      </c>
      <c r="B25" s="16" t="s">
        <v>46</v>
      </c>
    </row>
    <row r="27" spans="1:2" x14ac:dyDescent="0.2">
      <c r="A27" s="16" t="s">
        <v>47</v>
      </c>
      <c r="B27" s="16" t="s">
        <v>48</v>
      </c>
    </row>
    <row r="28" spans="1:2" x14ac:dyDescent="0.2">
      <c r="A28" s="16" t="s">
        <v>49</v>
      </c>
      <c r="B28" s="16" t="s">
        <v>50</v>
      </c>
    </row>
    <row r="29" spans="1:2" x14ac:dyDescent="0.2">
      <c r="A29" s="16" t="s">
        <v>51</v>
      </c>
      <c r="B29" s="16" t="s">
        <v>52</v>
      </c>
    </row>
    <row r="30" spans="1:2" x14ac:dyDescent="0.2">
      <c r="A30" s="16" t="s">
        <v>53</v>
      </c>
      <c r="B30" s="16" t="s">
        <v>54</v>
      </c>
    </row>
    <row r="31" spans="1:2" x14ac:dyDescent="0.2">
      <c r="B31" s="16" t="s">
        <v>4</v>
      </c>
    </row>
    <row r="32" spans="1:2" x14ac:dyDescent="0.2">
      <c r="B32" s="16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</row>
    <row r="36" spans="1:2" x14ac:dyDescent="0.2">
      <c r="A36"/>
    </row>
    <row r="37" spans="1:2" x14ac:dyDescent="0.2">
      <c r="A37"/>
    </row>
    <row r="38" spans="1:2" x14ac:dyDescent="0.2">
      <c r="A38"/>
    </row>
    <row r="39" spans="1:2" x14ac:dyDescent="0.2">
      <c r="A39"/>
    </row>
    <row r="40" spans="1:2" x14ac:dyDescent="0.2">
      <c r="A40"/>
    </row>
    <row r="41" spans="1:2" x14ac:dyDescent="0.2">
      <c r="A41"/>
    </row>
    <row r="42" spans="1:2" x14ac:dyDescent="0.2">
      <c r="A42"/>
    </row>
    <row r="43" spans="1:2" x14ac:dyDescent="0.2">
      <c r="A43"/>
    </row>
    <row r="44" spans="1:2" x14ac:dyDescent="0.2">
      <c r="A44"/>
    </row>
    <row r="45" spans="1:2" x14ac:dyDescent="0.2">
      <c r="A45"/>
    </row>
    <row r="46" spans="1:2" x14ac:dyDescent="0.2">
      <c r="A46"/>
    </row>
    <row r="47" spans="1:2" x14ac:dyDescent="0.2">
      <c r="A47"/>
    </row>
    <row r="48" spans="1:2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538"/>
  <sheetViews>
    <sheetView rightToLeft="1" topLeftCell="A61" workbookViewId="0">
      <selection activeCell="E25" sqref="E25"/>
    </sheetView>
  </sheetViews>
  <sheetFormatPr defaultColWidth="9.125" defaultRowHeight="14.25" x14ac:dyDescent="0.2"/>
  <cols>
    <col min="1" max="1" width="4.125" style="26" customWidth="1"/>
    <col min="2" max="2" width="9.125" style="26" customWidth="1"/>
    <col min="3" max="4" width="15" style="113" customWidth="1"/>
    <col min="5" max="5" width="19.875" style="114" bestFit="1" customWidth="1"/>
    <col min="6" max="6" width="27.75" style="115" bestFit="1" customWidth="1"/>
    <col min="7" max="7" width="12.625" style="115" bestFit="1" customWidth="1"/>
    <col min="8" max="8" width="12.25" style="115" bestFit="1" customWidth="1"/>
    <col min="9" max="9" width="16.25" style="115" customWidth="1"/>
    <col min="10" max="10" width="13" style="115" customWidth="1"/>
    <col min="11" max="12" width="17.25" style="116" customWidth="1"/>
    <col min="13" max="13" width="30.25" style="26" bestFit="1" customWidth="1"/>
    <col min="14" max="14" width="9.125" style="26"/>
    <col min="15" max="15" width="10.875" style="26" bestFit="1" customWidth="1"/>
    <col min="16" max="16" width="10.75" style="26" bestFit="1" customWidth="1"/>
    <col min="17" max="17" width="13.625" style="26" bestFit="1" customWidth="1"/>
    <col min="18" max="18" width="26.625" style="26" bestFit="1" customWidth="1"/>
    <col min="19" max="19" width="20.625" style="26" bestFit="1" customWidth="1"/>
    <col min="20" max="16384" width="9.125" style="26"/>
  </cols>
  <sheetData>
    <row r="1" spans="2:20" ht="15.75" thickBot="1" x14ac:dyDescent="0.3">
      <c r="B1" s="22" t="s">
        <v>130</v>
      </c>
      <c r="C1" s="22" t="s">
        <v>131</v>
      </c>
      <c r="D1" s="23" t="s">
        <v>132</v>
      </c>
      <c r="E1" s="24" t="s">
        <v>133</v>
      </c>
      <c r="F1" s="23" t="s">
        <v>58</v>
      </c>
      <c r="G1" s="23" t="s">
        <v>2</v>
      </c>
      <c r="H1" s="23" t="s">
        <v>134</v>
      </c>
      <c r="I1" s="23" t="s">
        <v>135</v>
      </c>
      <c r="J1" s="23" t="s">
        <v>136</v>
      </c>
      <c r="K1" s="25" t="s">
        <v>62</v>
      </c>
      <c r="L1" s="182">
        <v>-5</v>
      </c>
      <c r="O1" s="27" t="s">
        <v>60</v>
      </c>
      <c r="P1" s="28" t="s">
        <v>3</v>
      </c>
      <c r="Q1" s="28" t="s">
        <v>59</v>
      </c>
      <c r="R1" s="28" t="s">
        <v>137</v>
      </c>
      <c r="S1" s="29" t="s">
        <v>138</v>
      </c>
    </row>
    <row r="2" spans="2:20" ht="15" x14ac:dyDescent="0.2">
      <c r="B2" s="26" t="str">
        <f>G2</f>
        <v>תכניות/פרקים</v>
      </c>
      <c r="C2" s="30" t="str">
        <f>'מק"ט'!$C$3&amp;VLOOKUP(G2,'מק"ט'!$D$2:$E$9,2,FALSE)&amp;VLOOKUP(E2,'מק"ט'!$F$2:$G$9,2,FALSE)&amp;D2</f>
        <v>76110109</v>
      </c>
      <c r="D2" s="31" t="s">
        <v>139</v>
      </c>
      <c r="E2" s="32" t="s">
        <v>140</v>
      </c>
      <c r="F2" s="33" t="s">
        <v>63</v>
      </c>
      <c r="G2" s="34" t="s">
        <v>24</v>
      </c>
      <c r="H2" s="35">
        <v>0</v>
      </c>
      <c r="I2" s="35">
        <v>0</v>
      </c>
      <c r="J2" s="35">
        <v>0</v>
      </c>
      <c r="K2" s="35">
        <v>0</v>
      </c>
      <c r="L2" s="183">
        <f>IF(F2=F1,L1,L1+5)</f>
        <v>0</v>
      </c>
      <c r="O2" s="36">
        <f>IFERROR(VLOOKUP(C2,#REF!,6,0),0)</f>
        <v>0</v>
      </c>
      <c r="P2" s="37">
        <f>IFERROR(VLOOKUP(C2,#REF!,5,0),0)</f>
        <v>0</v>
      </c>
      <c r="Q2" s="37">
        <f>IF(ISNUMBER(VLOOKUP(C2,#REF!,3,FALSE)),VLOOKUP(C2,#REF!,3,FALSE),1)</f>
        <v>1</v>
      </c>
      <c r="R2" s="37">
        <f>IFERROR((P2*Q2),0)</f>
        <v>0</v>
      </c>
      <c r="S2" s="38">
        <f>O2*R2</f>
        <v>0</v>
      </c>
      <c r="T2" s="152">
        <f>IFERROR(VLOOKUP(C2,#REF!,7,FALSE),0)-S2</f>
        <v>0</v>
      </c>
    </row>
    <row r="3" spans="2:20" ht="15" x14ac:dyDescent="0.2">
      <c r="B3" s="26" t="str">
        <f t="shared" ref="B3:B289" si="0">G3</f>
        <v>ימים</v>
      </c>
      <c r="C3" s="39" t="str">
        <f>'מק"ט'!$C$3&amp;VLOOKUP(G3,'מק"ט'!$D$2:$E$9,2,FALSE)&amp;VLOOKUP(E3,'מק"ט'!$F$2:$G$9,2,FALSE)&amp;D3</f>
        <v>76120109</v>
      </c>
      <c r="D3" s="40" t="s">
        <v>139</v>
      </c>
      <c r="E3" s="41" t="s">
        <v>140</v>
      </c>
      <c r="F3" s="42" t="s">
        <v>63</v>
      </c>
      <c r="G3" s="43" t="s">
        <v>20</v>
      </c>
      <c r="H3" s="44">
        <v>0</v>
      </c>
      <c r="I3" s="44">
        <v>0</v>
      </c>
      <c r="J3" s="44">
        <v>0</v>
      </c>
      <c r="K3" s="44">
        <v>0</v>
      </c>
      <c r="L3" s="183">
        <f>IF(F3=F2,L2,L2+5)</f>
        <v>0</v>
      </c>
      <c r="O3" s="36">
        <f>IFERROR(VLOOKUP(C3,#REF!,6,0),0)</f>
        <v>0</v>
      </c>
      <c r="P3" s="37">
        <f>IFERROR(VLOOKUP(C3,#REF!,5,0),0)</f>
        <v>0</v>
      </c>
      <c r="Q3" s="37">
        <f>IF(ISNUMBER(VLOOKUP(C3,#REF!,3,FALSE)),VLOOKUP(C3,#REF!,3,FALSE),1)</f>
        <v>1</v>
      </c>
      <c r="R3" s="37">
        <f t="shared" ref="R3:R212" si="1">IFERROR((P3*Q3),0)</f>
        <v>0</v>
      </c>
      <c r="S3" s="38">
        <f t="shared" ref="S3:S212" si="2">O3*R3</f>
        <v>0</v>
      </c>
      <c r="T3" s="152">
        <f>IFERROR(VLOOKUP(C3,#REF!,7,FALSE),0)-S3</f>
        <v>0</v>
      </c>
    </row>
    <row r="4" spans="2:20" ht="15" x14ac:dyDescent="0.2">
      <c r="B4" s="26" t="str">
        <f t="shared" si="0"/>
        <v>שבועות</v>
      </c>
      <c r="C4" s="39" t="str">
        <f>'מק"ט'!$C$3&amp;VLOOKUP(G4,'מק"ט'!$D$2:$E$9,2,FALSE)&amp;VLOOKUP(E4,'מק"ט'!$F$2:$G$9,2,FALSE)&amp;D4</f>
        <v>76130109</v>
      </c>
      <c r="D4" s="40" t="s">
        <v>139</v>
      </c>
      <c r="E4" s="41" t="s">
        <v>140</v>
      </c>
      <c r="F4" s="42" t="s">
        <v>63</v>
      </c>
      <c r="G4" s="43" t="s">
        <v>25</v>
      </c>
      <c r="H4" s="44">
        <v>0</v>
      </c>
      <c r="I4" s="44">
        <v>0</v>
      </c>
      <c r="J4" s="44">
        <v>0</v>
      </c>
      <c r="K4" s="44">
        <v>0</v>
      </c>
      <c r="L4" s="183">
        <f t="shared" ref="L4:L144" si="3">IF(F4=F3,L3,L3+5)</f>
        <v>0</v>
      </c>
      <c r="O4" s="36"/>
      <c r="P4" s="37"/>
      <c r="Q4" s="37"/>
      <c r="R4" s="37"/>
      <c r="S4" s="38"/>
      <c r="T4" s="152"/>
    </row>
    <row r="5" spans="2:20" ht="15" x14ac:dyDescent="0.2">
      <c r="B5" s="26" t="str">
        <f t="shared" si="0"/>
        <v>חודשים</v>
      </c>
      <c r="C5" s="39" t="str">
        <f>'מק"ט'!$C$3&amp;VLOOKUP(G5,'מק"ט'!$D$2:$E$9,2,FALSE)&amp;VLOOKUP(E5,'מק"ט'!$F$2:$G$9,2,FALSE)&amp;D5</f>
        <v>76140109</v>
      </c>
      <c r="D5" s="40" t="s">
        <v>139</v>
      </c>
      <c r="E5" s="41" t="s">
        <v>140</v>
      </c>
      <c r="F5" s="42" t="s">
        <v>63</v>
      </c>
      <c r="G5" s="43" t="s">
        <v>23</v>
      </c>
      <c r="H5" s="44">
        <v>0</v>
      </c>
      <c r="I5" s="44">
        <v>0</v>
      </c>
      <c r="J5" s="44">
        <v>0</v>
      </c>
      <c r="K5" s="44">
        <v>0</v>
      </c>
      <c r="L5" s="183">
        <f t="shared" si="3"/>
        <v>0</v>
      </c>
      <c r="O5" s="36"/>
      <c r="P5" s="37"/>
      <c r="Q5" s="37"/>
      <c r="R5" s="37"/>
      <c r="S5" s="38"/>
      <c r="T5" s="152"/>
    </row>
    <row r="6" spans="2:20" ht="15" x14ac:dyDescent="0.2">
      <c r="B6" s="26" t="str">
        <f t="shared" si="0"/>
        <v>עונתי גלובלי</v>
      </c>
      <c r="C6" s="39" t="str">
        <f>'מק"ט'!$C$3&amp;VLOOKUP(G6,'מק"ט'!$D$2:$E$9,2,FALSE)&amp;VLOOKUP(E6,'מק"ט'!$F$2:$G$9,2,FALSE)&amp;D6</f>
        <v>76150109</v>
      </c>
      <c r="D6" s="40" t="s">
        <v>139</v>
      </c>
      <c r="E6" s="41" t="s">
        <v>140</v>
      </c>
      <c r="F6" s="42" t="s">
        <v>63</v>
      </c>
      <c r="G6" s="43" t="s">
        <v>22</v>
      </c>
      <c r="H6" s="44">
        <v>0</v>
      </c>
      <c r="I6" s="44">
        <v>0</v>
      </c>
      <c r="J6" s="44">
        <v>0</v>
      </c>
      <c r="K6" s="44">
        <v>0</v>
      </c>
      <c r="L6" s="183">
        <f t="shared" si="3"/>
        <v>0</v>
      </c>
      <c r="O6" s="36"/>
      <c r="P6" s="37"/>
      <c r="Q6" s="37"/>
      <c r="R6" s="37"/>
      <c r="S6" s="38"/>
      <c r="T6" s="152"/>
    </row>
    <row r="7" spans="2:20" ht="15" x14ac:dyDescent="0.2">
      <c r="B7" s="26" t="str">
        <f t="shared" si="0"/>
        <v>תכניות/פרקים</v>
      </c>
      <c r="C7" s="39" t="str">
        <f>'מק"ט'!$C$3&amp;VLOOKUP(G7,'מק"ט'!$D$2:$E$9,2,FALSE)&amp;VLOOKUP(E7,'מק"ט'!$F$2:$G$9,2,FALSE)&amp;D7</f>
        <v>76110111</v>
      </c>
      <c r="D7" s="46">
        <v>11</v>
      </c>
      <c r="E7" s="47" t="s">
        <v>140</v>
      </c>
      <c r="F7" s="48" t="s">
        <v>64</v>
      </c>
      <c r="G7" s="49" t="s">
        <v>24</v>
      </c>
      <c r="H7" s="50"/>
      <c r="I7" s="50"/>
      <c r="J7" s="50"/>
      <c r="K7" s="51"/>
      <c r="L7" s="183">
        <f t="shared" si="3"/>
        <v>5</v>
      </c>
      <c r="O7" s="36">
        <f>IFERROR(VLOOKUP(C7,#REF!,6,0),0)</f>
        <v>0</v>
      </c>
      <c r="P7" s="37">
        <f>IFERROR(VLOOKUP(C7,#REF!,5,0),0)</f>
        <v>0</v>
      </c>
      <c r="Q7" s="37">
        <f>IF(ISNUMBER(VLOOKUP(C7,#REF!,3,FALSE)),VLOOKUP(C7,#REF!,3,FALSE),1)</f>
        <v>1</v>
      </c>
      <c r="R7" s="37">
        <f t="shared" si="1"/>
        <v>0</v>
      </c>
      <c r="S7" s="38">
        <f t="shared" si="2"/>
        <v>0</v>
      </c>
      <c r="T7" s="152">
        <f>IFERROR(VLOOKUP(C7,#REF!,7,FALSE),0)-S7</f>
        <v>0</v>
      </c>
    </row>
    <row r="8" spans="2:20" ht="15" x14ac:dyDescent="0.2">
      <c r="B8" s="26" t="str">
        <f t="shared" si="0"/>
        <v>ימים</v>
      </c>
      <c r="C8" s="39" t="str">
        <f>'מק"ט'!$C$3&amp;VLOOKUP(G8,'מק"ט'!$D$2:$E$9,2,FALSE)&amp;VLOOKUP(E8,'מק"ט'!$F$2:$G$9,2,FALSE)&amp;D8</f>
        <v>76120111</v>
      </c>
      <c r="D8" s="46">
        <v>11</v>
      </c>
      <c r="E8" s="47" t="s">
        <v>140</v>
      </c>
      <c r="F8" s="48" t="s">
        <v>64</v>
      </c>
      <c r="G8" s="49" t="s">
        <v>20</v>
      </c>
      <c r="H8" s="50"/>
      <c r="I8" s="50"/>
      <c r="J8" s="50"/>
      <c r="K8" s="51"/>
      <c r="L8" s="183">
        <f t="shared" si="3"/>
        <v>5</v>
      </c>
      <c r="O8" s="36">
        <f>IFERROR(VLOOKUP(C8,#REF!,6,0),0)</f>
        <v>0</v>
      </c>
      <c r="P8" s="37">
        <f>IFERROR(VLOOKUP(C8,#REF!,5,0),0)</f>
        <v>0</v>
      </c>
      <c r="Q8" s="37">
        <f>IF(ISNUMBER(VLOOKUP(C8,#REF!,3,FALSE)),VLOOKUP(C8,#REF!,3,FALSE),1)</f>
        <v>1</v>
      </c>
      <c r="R8" s="37">
        <f t="shared" si="1"/>
        <v>0</v>
      </c>
      <c r="S8" s="38">
        <f t="shared" si="2"/>
        <v>0</v>
      </c>
      <c r="T8" s="152">
        <f>IFERROR(VLOOKUP(C8,#REF!,7,FALSE),0)-S8</f>
        <v>0</v>
      </c>
    </row>
    <row r="9" spans="2:20" ht="15" x14ac:dyDescent="0.2">
      <c r="B9" s="26" t="str">
        <f t="shared" si="0"/>
        <v>שבועות</v>
      </c>
      <c r="C9" s="39" t="str">
        <f>'מק"ט'!$C$3&amp;VLOOKUP(G9,'מק"ט'!$D$2:$E$9,2,FALSE)&amp;VLOOKUP(E9,'מק"ט'!$F$2:$G$9,2,FALSE)&amp;D9</f>
        <v>76130111</v>
      </c>
      <c r="D9" s="46">
        <v>11</v>
      </c>
      <c r="E9" s="47" t="s">
        <v>140</v>
      </c>
      <c r="F9" s="48" t="s">
        <v>64</v>
      </c>
      <c r="G9" s="49" t="s">
        <v>25</v>
      </c>
      <c r="H9" s="50"/>
      <c r="I9" s="50"/>
      <c r="J9" s="50"/>
      <c r="K9" s="51"/>
      <c r="L9" s="183">
        <f t="shared" si="3"/>
        <v>5</v>
      </c>
      <c r="O9" s="36"/>
      <c r="P9" s="37"/>
      <c r="Q9" s="37"/>
      <c r="R9" s="37"/>
      <c r="S9" s="38"/>
      <c r="T9" s="152"/>
    </row>
    <row r="10" spans="2:20" ht="15" x14ac:dyDescent="0.2">
      <c r="B10" s="26" t="str">
        <f t="shared" si="0"/>
        <v>חודשים</v>
      </c>
      <c r="C10" s="39" t="str">
        <f>'מק"ט'!$C$3&amp;VLOOKUP(G10,'מק"ט'!$D$2:$E$9,2,FALSE)&amp;VLOOKUP(E10,'מק"ט'!$F$2:$G$9,2,FALSE)&amp;D10</f>
        <v>76140111</v>
      </c>
      <c r="D10" s="46">
        <v>11</v>
      </c>
      <c r="E10" s="47" t="s">
        <v>140</v>
      </c>
      <c r="F10" s="48" t="s">
        <v>64</v>
      </c>
      <c r="G10" s="49" t="s">
        <v>23</v>
      </c>
      <c r="H10" s="50"/>
      <c r="I10" s="50"/>
      <c r="J10" s="50"/>
      <c r="K10" s="51"/>
      <c r="L10" s="183">
        <f t="shared" si="3"/>
        <v>5</v>
      </c>
      <c r="O10" s="36"/>
      <c r="P10" s="37"/>
      <c r="Q10" s="37"/>
      <c r="R10" s="37"/>
      <c r="S10" s="38"/>
      <c r="T10" s="152"/>
    </row>
    <row r="11" spans="2:20" ht="15" x14ac:dyDescent="0.2">
      <c r="B11" s="26" t="str">
        <f t="shared" si="0"/>
        <v>עונתי גלובלי</v>
      </c>
      <c r="C11" s="39" t="str">
        <f>'מק"ט'!$C$3&amp;VLOOKUP(G11,'מק"ט'!$D$2:$E$9,2,FALSE)&amp;VLOOKUP(E11,'מק"ט'!$F$2:$G$9,2,FALSE)&amp;D11</f>
        <v>76150111</v>
      </c>
      <c r="D11" s="46">
        <v>11</v>
      </c>
      <c r="E11" s="47" t="s">
        <v>140</v>
      </c>
      <c r="F11" s="48" t="s">
        <v>64</v>
      </c>
      <c r="G11" s="49" t="s">
        <v>22</v>
      </c>
      <c r="H11" s="50"/>
      <c r="I11" s="50"/>
      <c r="J11" s="50"/>
      <c r="K11" s="51"/>
      <c r="L11" s="183">
        <f t="shared" si="3"/>
        <v>5</v>
      </c>
      <c r="O11" s="36"/>
      <c r="P11" s="37"/>
      <c r="Q11" s="37"/>
      <c r="R11" s="37"/>
      <c r="S11" s="38"/>
      <c r="T11" s="152"/>
    </row>
    <row r="12" spans="2:20" ht="15" x14ac:dyDescent="0.2">
      <c r="B12" s="59" t="str">
        <f t="shared" si="0"/>
        <v>תכניות/פרקים</v>
      </c>
      <c r="C12" s="39" t="str">
        <f>'מק"ט'!$C$3&amp;VLOOKUP(G12,'מק"ט'!$D$2:$E$9,2,FALSE)&amp;VLOOKUP(E12,'מק"ט'!$F$2:$G$9,2,FALSE)&amp;D12</f>
        <v>76110101</v>
      </c>
      <c r="D12" s="52" t="s">
        <v>145</v>
      </c>
      <c r="E12" s="41" t="s">
        <v>140</v>
      </c>
      <c r="F12" s="53" t="s">
        <v>15</v>
      </c>
      <c r="G12" s="43" t="s">
        <v>24</v>
      </c>
      <c r="H12" s="44"/>
      <c r="I12" s="44"/>
      <c r="J12" s="44"/>
      <c r="K12" s="45"/>
      <c r="L12" s="183">
        <f t="shared" si="3"/>
        <v>10</v>
      </c>
      <c r="O12" s="36">
        <f>IFERROR(VLOOKUP(C12,#REF!,6,0),0)</f>
        <v>0</v>
      </c>
      <c r="P12" s="37">
        <f>IFERROR(VLOOKUP(C12,#REF!,5,0),0)</f>
        <v>0</v>
      </c>
      <c r="Q12" s="37">
        <f>IF(ISNUMBER(VLOOKUP(C12,#REF!,3,FALSE)),VLOOKUP(C12,#REF!,3,FALSE),1)</f>
        <v>1</v>
      </c>
      <c r="R12" s="37">
        <f t="shared" ref="R12:R13" si="4">IFERROR((P12*Q12),0)</f>
        <v>0</v>
      </c>
      <c r="S12" s="38">
        <f t="shared" ref="S12:S13" si="5">O12*R12</f>
        <v>0</v>
      </c>
      <c r="T12" s="152">
        <f>IFERROR(VLOOKUP(C12,#REF!,7,FALSE),0)-S12</f>
        <v>0</v>
      </c>
    </row>
    <row r="13" spans="2:20" ht="15" x14ac:dyDescent="0.2">
      <c r="B13" s="59" t="str">
        <f t="shared" si="0"/>
        <v>ימים</v>
      </c>
      <c r="C13" s="39" t="str">
        <f>'מק"ט'!$C$3&amp;VLOOKUP(G13,'מק"ט'!$D$2:$E$9,2,FALSE)&amp;VLOOKUP(E13,'מק"ט'!$F$2:$G$9,2,FALSE)&amp;D13</f>
        <v>76120101</v>
      </c>
      <c r="D13" s="52" t="s">
        <v>145</v>
      </c>
      <c r="E13" s="41" t="s">
        <v>140</v>
      </c>
      <c r="F13" s="53" t="s">
        <v>15</v>
      </c>
      <c r="G13" s="43" t="s">
        <v>20</v>
      </c>
      <c r="H13" s="44"/>
      <c r="I13" s="44"/>
      <c r="J13" s="44"/>
      <c r="K13" s="45"/>
      <c r="L13" s="183">
        <f t="shared" si="3"/>
        <v>10</v>
      </c>
      <c r="O13" s="36">
        <f>IFERROR(VLOOKUP(C13,#REF!,6,0),0)</f>
        <v>0</v>
      </c>
      <c r="P13" s="37">
        <f>IFERROR(VLOOKUP(C13,#REF!,5,0),0)</f>
        <v>0</v>
      </c>
      <c r="Q13" s="37">
        <f>IF(ISNUMBER(VLOOKUP(C13,#REF!,3,FALSE)),VLOOKUP(C13,#REF!,3,FALSE),1)</f>
        <v>1</v>
      </c>
      <c r="R13" s="37">
        <f t="shared" si="4"/>
        <v>0</v>
      </c>
      <c r="S13" s="38">
        <f t="shared" si="5"/>
        <v>0</v>
      </c>
      <c r="T13" s="152">
        <f>IFERROR(VLOOKUP(C13,#REF!,7,FALSE),0)-S13</f>
        <v>0</v>
      </c>
    </row>
    <row r="14" spans="2:20" ht="15" x14ac:dyDescent="0.2">
      <c r="B14" s="59" t="str">
        <f t="shared" si="0"/>
        <v>שבועות</v>
      </c>
      <c r="C14" s="39" t="str">
        <f>'מק"ט'!$C$3&amp;VLOOKUP(G14,'מק"ט'!$D$2:$E$9,2,FALSE)&amp;VLOOKUP(E14,'מק"ט'!$F$2:$G$9,2,FALSE)&amp;D14</f>
        <v>76130101</v>
      </c>
      <c r="D14" s="52" t="s">
        <v>145</v>
      </c>
      <c r="E14" s="41" t="s">
        <v>140</v>
      </c>
      <c r="F14" s="53" t="s">
        <v>15</v>
      </c>
      <c r="G14" s="43" t="s">
        <v>25</v>
      </c>
      <c r="H14" s="44"/>
      <c r="I14" s="44"/>
      <c r="J14" s="44"/>
      <c r="K14" s="45"/>
      <c r="L14" s="183">
        <f t="shared" si="3"/>
        <v>10</v>
      </c>
      <c r="O14" s="36"/>
      <c r="P14" s="37"/>
      <c r="Q14" s="37"/>
      <c r="R14" s="37"/>
      <c r="S14" s="38"/>
      <c r="T14" s="152"/>
    </row>
    <row r="15" spans="2:20" ht="15" x14ac:dyDescent="0.2">
      <c r="B15" s="59" t="str">
        <f t="shared" si="0"/>
        <v>חודשים</v>
      </c>
      <c r="C15" s="39" t="str">
        <f>'מק"ט'!$C$3&amp;VLOOKUP(G15,'מק"ט'!$D$2:$E$9,2,FALSE)&amp;VLOOKUP(E15,'מק"ט'!$F$2:$G$9,2,FALSE)&amp;D15</f>
        <v>76140101</v>
      </c>
      <c r="D15" s="52" t="s">
        <v>145</v>
      </c>
      <c r="E15" s="41" t="s">
        <v>140</v>
      </c>
      <c r="F15" s="53" t="s">
        <v>15</v>
      </c>
      <c r="G15" s="43" t="s">
        <v>23</v>
      </c>
      <c r="H15" s="44"/>
      <c r="I15" s="44"/>
      <c r="J15" s="44"/>
      <c r="K15" s="45"/>
      <c r="L15" s="183">
        <f t="shared" si="3"/>
        <v>10</v>
      </c>
      <c r="O15" s="36"/>
      <c r="P15" s="37"/>
      <c r="Q15" s="37"/>
      <c r="R15" s="37"/>
      <c r="S15" s="38"/>
      <c r="T15" s="152"/>
    </row>
    <row r="16" spans="2:20" ht="15" x14ac:dyDescent="0.2">
      <c r="B16" s="59" t="str">
        <f t="shared" si="0"/>
        <v>עונתי גלובלי</v>
      </c>
      <c r="C16" s="39" t="str">
        <f>'מק"ט'!$C$3&amp;VLOOKUP(G16,'מק"ט'!$D$2:$E$9,2,FALSE)&amp;VLOOKUP(E16,'מק"ט'!$F$2:$G$9,2,FALSE)&amp;D16</f>
        <v>76150101</v>
      </c>
      <c r="D16" s="52" t="s">
        <v>145</v>
      </c>
      <c r="E16" s="41" t="s">
        <v>140</v>
      </c>
      <c r="F16" s="53" t="s">
        <v>15</v>
      </c>
      <c r="G16" s="43" t="s">
        <v>22</v>
      </c>
      <c r="H16" s="44"/>
      <c r="I16" s="44"/>
      <c r="J16" s="44"/>
      <c r="K16" s="45"/>
      <c r="L16" s="183">
        <f t="shared" si="3"/>
        <v>10</v>
      </c>
      <c r="O16" s="36"/>
      <c r="P16" s="37"/>
      <c r="Q16" s="37"/>
      <c r="R16" s="37"/>
      <c r="S16" s="38"/>
      <c r="T16" s="152"/>
    </row>
    <row r="17" spans="2:20" ht="14.25" customHeight="1" x14ac:dyDescent="0.2">
      <c r="B17" s="59" t="str">
        <f t="shared" si="0"/>
        <v>תכניות/פרקים</v>
      </c>
      <c r="C17" s="39" t="str">
        <f>'מק"ט'!$C$3&amp;VLOOKUP(G17,'מק"ט'!$D$2:$E$9,2,FALSE)&amp;VLOOKUP(E17,'מק"ט'!$F$2:$G$9,2,FALSE)&amp;D17</f>
        <v>76110102</v>
      </c>
      <c r="D17" s="52" t="s">
        <v>141</v>
      </c>
      <c r="E17" s="41" t="s">
        <v>140</v>
      </c>
      <c r="F17" s="53" t="s">
        <v>65</v>
      </c>
      <c r="G17" s="49" t="s">
        <v>24</v>
      </c>
      <c r="H17" s="44"/>
      <c r="I17" s="44"/>
      <c r="J17" s="44"/>
      <c r="K17" s="45"/>
      <c r="L17" s="183">
        <f t="shared" si="3"/>
        <v>15</v>
      </c>
      <c r="O17" s="36">
        <f>IFERROR(VLOOKUP(C17,#REF!,6,0),0)</f>
        <v>0</v>
      </c>
      <c r="P17" s="37">
        <f>IFERROR(VLOOKUP(C17,#REF!,5,0),0)</f>
        <v>0</v>
      </c>
      <c r="Q17" s="37">
        <f>IF(ISNUMBER(VLOOKUP(C17,#REF!,3,FALSE)),VLOOKUP(C17,#REF!,3,FALSE),1)</f>
        <v>1</v>
      </c>
      <c r="R17" s="37">
        <f t="shared" si="1"/>
        <v>0</v>
      </c>
      <c r="S17" s="38">
        <f t="shared" si="2"/>
        <v>0</v>
      </c>
      <c r="T17" s="152">
        <f>IFERROR(VLOOKUP(C17,#REF!,7,FALSE),0)-S17</f>
        <v>0</v>
      </c>
    </row>
    <row r="18" spans="2:20" ht="14.25" customHeight="1" x14ac:dyDescent="0.2">
      <c r="B18" s="59" t="str">
        <f t="shared" si="0"/>
        <v>ימים</v>
      </c>
      <c r="C18" s="39" t="str">
        <f>'מק"ט'!$C$3&amp;VLOOKUP(G18,'מק"ט'!$D$2:$E$9,2,FALSE)&amp;VLOOKUP(E18,'מק"ט'!$F$2:$G$9,2,FALSE)&amp;D18</f>
        <v>76120102</v>
      </c>
      <c r="D18" s="52" t="s">
        <v>141</v>
      </c>
      <c r="E18" s="41" t="s">
        <v>140</v>
      </c>
      <c r="F18" s="53" t="s">
        <v>65</v>
      </c>
      <c r="G18" s="49" t="s">
        <v>20</v>
      </c>
      <c r="H18" s="44"/>
      <c r="I18" s="44"/>
      <c r="J18" s="44"/>
      <c r="K18" s="45"/>
      <c r="L18" s="183">
        <f t="shared" si="3"/>
        <v>15</v>
      </c>
      <c r="O18" s="36">
        <f>IFERROR(VLOOKUP(C18,#REF!,6,0),0)</f>
        <v>0</v>
      </c>
      <c r="P18" s="37">
        <f>IFERROR(VLOOKUP(C18,#REF!,5,0),0)</f>
        <v>0</v>
      </c>
      <c r="Q18" s="37">
        <f>IF(ISNUMBER(VLOOKUP(C18,#REF!,3,FALSE)),VLOOKUP(C18,#REF!,3,FALSE),1)</f>
        <v>1</v>
      </c>
      <c r="R18" s="37">
        <f t="shared" si="1"/>
        <v>0</v>
      </c>
      <c r="S18" s="38">
        <f t="shared" si="2"/>
        <v>0</v>
      </c>
      <c r="T18" s="152">
        <f>IFERROR(VLOOKUP(C18,#REF!,7,FALSE),0)-S18</f>
        <v>0</v>
      </c>
    </row>
    <row r="19" spans="2:20" ht="14.25" customHeight="1" x14ac:dyDescent="0.2">
      <c r="B19" s="59" t="str">
        <f t="shared" si="0"/>
        <v>שבועות</v>
      </c>
      <c r="C19" s="39" t="str">
        <f>'מק"ט'!$C$3&amp;VLOOKUP(G19,'מק"ט'!$D$2:$E$9,2,FALSE)&amp;VLOOKUP(E19,'מק"ט'!$F$2:$G$9,2,FALSE)&amp;D19</f>
        <v>76130102</v>
      </c>
      <c r="D19" s="52" t="s">
        <v>141</v>
      </c>
      <c r="E19" s="41" t="s">
        <v>140</v>
      </c>
      <c r="F19" s="53" t="s">
        <v>65</v>
      </c>
      <c r="G19" s="49" t="s">
        <v>25</v>
      </c>
      <c r="H19" s="44"/>
      <c r="I19" s="44"/>
      <c r="J19" s="44"/>
      <c r="K19" s="45"/>
      <c r="L19" s="183">
        <f t="shared" si="3"/>
        <v>15</v>
      </c>
      <c r="O19" s="36"/>
      <c r="P19" s="37"/>
      <c r="Q19" s="37"/>
      <c r="R19" s="37"/>
      <c r="S19" s="38"/>
      <c r="T19" s="152"/>
    </row>
    <row r="20" spans="2:20" ht="14.25" customHeight="1" x14ac:dyDescent="0.2">
      <c r="B20" s="59" t="str">
        <f t="shared" si="0"/>
        <v>חודשים</v>
      </c>
      <c r="C20" s="39" t="str">
        <f>'מק"ט'!$C$3&amp;VLOOKUP(G20,'מק"ט'!$D$2:$E$9,2,FALSE)&amp;VLOOKUP(E20,'מק"ט'!$F$2:$G$9,2,FALSE)&amp;D20</f>
        <v>76140102</v>
      </c>
      <c r="D20" s="52" t="s">
        <v>141</v>
      </c>
      <c r="E20" s="41" t="s">
        <v>140</v>
      </c>
      <c r="F20" s="53" t="s">
        <v>65</v>
      </c>
      <c r="G20" s="49" t="s">
        <v>23</v>
      </c>
      <c r="H20" s="44"/>
      <c r="I20" s="44"/>
      <c r="J20" s="44"/>
      <c r="K20" s="45"/>
      <c r="L20" s="183">
        <f t="shared" si="3"/>
        <v>15</v>
      </c>
      <c r="O20" s="36"/>
      <c r="P20" s="37"/>
      <c r="Q20" s="37"/>
      <c r="R20" s="37"/>
      <c r="S20" s="38"/>
      <c r="T20" s="152"/>
    </row>
    <row r="21" spans="2:20" ht="14.25" customHeight="1" x14ac:dyDescent="0.2">
      <c r="B21" s="59" t="str">
        <f t="shared" si="0"/>
        <v>עונתי גלובלי</v>
      </c>
      <c r="C21" s="39" t="str">
        <f>'מק"ט'!$C$3&amp;VLOOKUP(G21,'מק"ט'!$D$2:$E$9,2,FALSE)&amp;VLOOKUP(E21,'מק"ט'!$F$2:$G$9,2,FALSE)&amp;D21</f>
        <v>76150102</v>
      </c>
      <c r="D21" s="52" t="s">
        <v>141</v>
      </c>
      <c r="E21" s="41" t="s">
        <v>140</v>
      </c>
      <c r="F21" s="53" t="s">
        <v>65</v>
      </c>
      <c r="G21" s="49" t="s">
        <v>22</v>
      </c>
      <c r="H21" s="44"/>
      <c r="I21" s="44"/>
      <c r="J21" s="44"/>
      <c r="K21" s="45"/>
      <c r="L21" s="183">
        <f t="shared" si="3"/>
        <v>15</v>
      </c>
      <c r="O21" s="36"/>
      <c r="P21" s="37"/>
      <c r="Q21" s="37"/>
      <c r="R21" s="37"/>
      <c r="S21" s="38"/>
      <c r="T21" s="152"/>
    </row>
    <row r="22" spans="2:20" ht="15" customHeight="1" x14ac:dyDescent="0.2">
      <c r="B22" s="26" t="str">
        <f t="shared" si="0"/>
        <v>תכניות/פרקים</v>
      </c>
      <c r="C22" s="39" t="str">
        <f>'מק"ט'!$C$3&amp;VLOOKUP(G22,'מק"ט'!$D$2:$E$9,2,FALSE)&amp;VLOOKUP(E22,'מק"ט'!$F$2:$G$9,2,FALSE)&amp;D22</f>
        <v>76110103</v>
      </c>
      <c r="D22" s="54" t="s">
        <v>142</v>
      </c>
      <c r="E22" s="47" t="s">
        <v>140</v>
      </c>
      <c r="F22" s="48" t="s">
        <v>66</v>
      </c>
      <c r="G22" s="49" t="s">
        <v>24</v>
      </c>
      <c r="H22" s="50"/>
      <c r="I22" s="50"/>
      <c r="J22" s="50"/>
      <c r="K22" s="51"/>
      <c r="L22" s="183">
        <f t="shared" si="3"/>
        <v>20</v>
      </c>
      <c r="M22" s="55"/>
      <c r="O22" s="36">
        <f>IFERROR(VLOOKUP(C22,#REF!,6,0),0)</f>
        <v>0</v>
      </c>
      <c r="P22" s="37">
        <f>IFERROR(VLOOKUP(C22,#REF!,5,0),0)</f>
        <v>0</v>
      </c>
      <c r="Q22" s="37">
        <f>IF(ISNUMBER(VLOOKUP(C22,#REF!,3,FALSE)),VLOOKUP(C22,#REF!,3,FALSE),1)</f>
        <v>1</v>
      </c>
      <c r="R22" s="37">
        <f t="shared" si="1"/>
        <v>0</v>
      </c>
      <c r="S22" s="38">
        <f t="shared" si="2"/>
        <v>0</v>
      </c>
      <c r="T22" s="152">
        <f>IFERROR(VLOOKUP(C22,#REF!,7,FALSE),0)-S22</f>
        <v>0</v>
      </c>
    </row>
    <row r="23" spans="2:20" ht="15" customHeight="1" x14ac:dyDescent="0.2">
      <c r="B23" s="26" t="str">
        <f t="shared" si="0"/>
        <v>ימים</v>
      </c>
      <c r="C23" s="39" t="str">
        <f>'מק"ט'!$C$3&amp;VLOOKUP(G23,'מק"ט'!$D$2:$E$9,2,FALSE)&amp;VLOOKUP(E23,'מק"ט'!$F$2:$G$9,2,FALSE)&amp;D23</f>
        <v>76120103</v>
      </c>
      <c r="D23" s="54" t="s">
        <v>142</v>
      </c>
      <c r="E23" s="47" t="s">
        <v>140</v>
      </c>
      <c r="F23" s="48" t="s">
        <v>66</v>
      </c>
      <c r="G23" s="49" t="s">
        <v>20</v>
      </c>
      <c r="H23" s="50"/>
      <c r="I23" s="50"/>
      <c r="J23" s="50"/>
      <c r="K23" s="51"/>
      <c r="L23" s="183">
        <f t="shared" si="3"/>
        <v>20</v>
      </c>
      <c r="M23" s="55"/>
      <c r="O23" s="36">
        <f>IFERROR(VLOOKUP(C23,#REF!,6,0),0)</f>
        <v>0</v>
      </c>
      <c r="P23" s="37">
        <f>IFERROR(VLOOKUP(C23,#REF!,5,0),0)</f>
        <v>0</v>
      </c>
      <c r="Q23" s="37">
        <f>IF(ISNUMBER(VLOOKUP(C23,#REF!,3,FALSE)),VLOOKUP(C23,#REF!,3,FALSE),1)</f>
        <v>1</v>
      </c>
      <c r="R23" s="37">
        <f t="shared" si="1"/>
        <v>0</v>
      </c>
      <c r="S23" s="38">
        <f t="shared" si="2"/>
        <v>0</v>
      </c>
      <c r="T23" s="152">
        <f>IFERROR(VLOOKUP(C23,#REF!,7,FALSE),0)-S23</f>
        <v>0</v>
      </c>
    </row>
    <row r="24" spans="2:20" ht="15" customHeight="1" x14ac:dyDescent="0.2">
      <c r="B24" s="26" t="str">
        <f t="shared" ref="B24:B26" si="6">G24</f>
        <v>שבועות</v>
      </c>
      <c r="C24" s="39" t="str">
        <f>'מק"ט'!$C$3&amp;VLOOKUP(G24,'מק"ט'!$D$2:$E$9,2,FALSE)&amp;VLOOKUP(E24,'מק"ט'!$F$2:$G$9,2,FALSE)&amp;D24</f>
        <v>76130103</v>
      </c>
      <c r="D24" s="54" t="s">
        <v>142</v>
      </c>
      <c r="E24" s="47" t="s">
        <v>140</v>
      </c>
      <c r="F24" s="48" t="s">
        <v>66</v>
      </c>
      <c r="G24" s="49" t="s">
        <v>25</v>
      </c>
      <c r="H24" s="50"/>
      <c r="I24" s="50"/>
      <c r="J24" s="50"/>
      <c r="K24" s="51"/>
      <c r="L24" s="183">
        <f t="shared" si="3"/>
        <v>20</v>
      </c>
      <c r="M24" s="55"/>
      <c r="O24" s="36"/>
      <c r="P24" s="37"/>
      <c r="Q24" s="37"/>
      <c r="R24" s="37"/>
      <c r="S24" s="38"/>
      <c r="T24" s="152"/>
    </row>
    <row r="25" spans="2:20" ht="15" customHeight="1" x14ac:dyDescent="0.2">
      <c r="B25" s="26" t="str">
        <f t="shared" si="6"/>
        <v>חודשים</v>
      </c>
      <c r="C25" s="39" t="str">
        <f>'מק"ט'!$C$3&amp;VLOOKUP(G25,'מק"ט'!$D$2:$E$9,2,FALSE)&amp;VLOOKUP(E25,'מק"ט'!$F$2:$G$9,2,FALSE)&amp;D25</f>
        <v>76140103</v>
      </c>
      <c r="D25" s="54" t="s">
        <v>142</v>
      </c>
      <c r="E25" s="47" t="s">
        <v>140</v>
      </c>
      <c r="F25" s="48" t="s">
        <v>66</v>
      </c>
      <c r="G25" s="49" t="s">
        <v>23</v>
      </c>
      <c r="H25" s="50"/>
      <c r="I25" s="50"/>
      <c r="J25" s="50"/>
      <c r="K25" s="51"/>
      <c r="L25" s="183">
        <f t="shared" si="3"/>
        <v>20</v>
      </c>
      <c r="M25" s="55"/>
      <c r="O25" s="36"/>
      <c r="P25" s="37"/>
      <c r="Q25" s="37"/>
      <c r="R25" s="37"/>
      <c r="S25" s="38"/>
      <c r="T25" s="152"/>
    </row>
    <row r="26" spans="2:20" ht="15" customHeight="1" x14ac:dyDescent="0.2">
      <c r="B26" s="26" t="str">
        <f t="shared" si="6"/>
        <v>עונתי גלובלי</v>
      </c>
      <c r="C26" s="39" t="str">
        <f>'מק"ט'!$C$3&amp;VLOOKUP(G26,'מק"ט'!$D$2:$E$9,2,FALSE)&amp;VLOOKUP(E26,'מק"ט'!$F$2:$G$9,2,FALSE)&amp;D26</f>
        <v>76150103</v>
      </c>
      <c r="D26" s="54" t="s">
        <v>142</v>
      </c>
      <c r="E26" s="47" t="s">
        <v>140</v>
      </c>
      <c r="F26" s="48" t="s">
        <v>66</v>
      </c>
      <c r="G26" s="49" t="s">
        <v>22</v>
      </c>
      <c r="H26" s="50"/>
      <c r="I26" s="50"/>
      <c r="J26" s="50"/>
      <c r="K26" s="51"/>
      <c r="L26" s="183">
        <f t="shared" si="3"/>
        <v>20</v>
      </c>
      <c r="M26" s="55"/>
      <c r="O26" s="36"/>
      <c r="P26" s="37"/>
      <c r="Q26" s="37"/>
      <c r="R26" s="37"/>
      <c r="S26" s="38"/>
      <c r="T26" s="152"/>
    </row>
    <row r="27" spans="2:20" ht="15" customHeight="1" x14ac:dyDescent="0.2">
      <c r="B27" s="26" t="str">
        <f t="shared" si="0"/>
        <v>תכניות/פרקים</v>
      </c>
      <c r="C27" s="39" t="str">
        <f>'מק"ט'!$C$3&amp;VLOOKUP(G27,'מק"ט'!$D$2:$E$9,2,FALSE)&amp;VLOOKUP(E27,'מק"ט'!$F$2:$G$9,2,FALSE)&amp;D27</f>
        <v>76110104</v>
      </c>
      <c r="D27" s="52" t="s">
        <v>143</v>
      </c>
      <c r="E27" s="41" t="s">
        <v>140</v>
      </c>
      <c r="F27" s="53" t="s">
        <v>67</v>
      </c>
      <c r="G27" s="43" t="s">
        <v>24</v>
      </c>
      <c r="H27" s="44"/>
      <c r="I27" s="44"/>
      <c r="J27" s="44"/>
      <c r="K27" s="45"/>
      <c r="L27" s="183">
        <f t="shared" si="3"/>
        <v>25</v>
      </c>
      <c r="M27" s="55"/>
      <c r="O27" s="36">
        <f>IFERROR(VLOOKUP(C27,#REF!,6,0),0)</f>
        <v>0</v>
      </c>
      <c r="P27" s="37">
        <f>IFERROR(VLOOKUP(C27,#REF!,5,0),0)</f>
        <v>0</v>
      </c>
      <c r="Q27" s="37">
        <f>IF(ISNUMBER(VLOOKUP(C27,#REF!,3,FALSE)),VLOOKUP(C27,#REF!,3,FALSE),1)</f>
        <v>1</v>
      </c>
      <c r="R27" s="37">
        <f t="shared" si="1"/>
        <v>0</v>
      </c>
      <c r="S27" s="38">
        <f t="shared" si="2"/>
        <v>0</v>
      </c>
      <c r="T27" s="152">
        <f>IFERROR(VLOOKUP(C27,#REF!,7,FALSE),0)-S27</f>
        <v>0</v>
      </c>
    </row>
    <row r="28" spans="2:20" ht="15" customHeight="1" x14ac:dyDescent="0.2">
      <c r="B28" s="26" t="str">
        <f t="shared" si="0"/>
        <v>ימים</v>
      </c>
      <c r="C28" s="39" t="str">
        <f>'מק"ט'!$C$3&amp;VLOOKUP(G28,'מק"ט'!$D$2:$E$9,2,FALSE)&amp;VLOOKUP(E28,'מק"ט'!$F$2:$G$9,2,FALSE)&amp;D28</f>
        <v>76120104</v>
      </c>
      <c r="D28" s="52" t="s">
        <v>143</v>
      </c>
      <c r="E28" s="41" t="s">
        <v>140</v>
      </c>
      <c r="F28" s="53" t="s">
        <v>67</v>
      </c>
      <c r="G28" s="43" t="s">
        <v>20</v>
      </c>
      <c r="H28" s="44"/>
      <c r="I28" s="44"/>
      <c r="J28" s="44"/>
      <c r="K28" s="45"/>
      <c r="L28" s="183">
        <f t="shared" si="3"/>
        <v>25</v>
      </c>
      <c r="M28" s="55"/>
      <c r="O28" s="36">
        <f>IFERROR(VLOOKUP(C28,#REF!,6,0),0)</f>
        <v>0</v>
      </c>
      <c r="P28" s="37">
        <f>IFERROR(VLOOKUP(C28,#REF!,5,0),0)</f>
        <v>0</v>
      </c>
      <c r="Q28" s="37">
        <f>IF(ISNUMBER(VLOOKUP(C28,#REF!,3,FALSE)),VLOOKUP(C28,#REF!,3,FALSE),1)</f>
        <v>1</v>
      </c>
      <c r="R28" s="37">
        <f t="shared" si="1"/>
        <v>0</v>
      </c>
      <c r="S28" s="38">
        <f t="shared" si="2"/>
        <v>0</v>
      </c>
      <c r="T28" s="152">
        <f>IFERROR(VLOOKUP(C28,#REF!,7,FALSE),0)-S28</f>
        <v>0</v>
      </c>
    </row>
    <row r="29" spans="2:20" ht="15" customHeight="1" x14ac:dyDescent="0.2">
      <c r="B29" s="26" t="str">
        <f t="shared" ref="B29:B31" si="7">G29</f>
        <v>שבועות</v>
      </c>
      <c r="C29" s="39" t="str">
        <f>'מק"ט'!$C$3&amp;VLOOKUP(G29,'מק"ט'!$D$2:$E$9,2,FALSE)&amp;VLOOKUP(E29,'מק"ט'!$F$2:$G$9,2,FALSE)&amp;D29</f>
        <v>76130104</v>
      </c>
      <c r="D29" s="52" t="s">
        <v>143</v>
      </c>
      <c r="E29" s="41" t="s">
        <v>140</v>
      </c>
      <c r="F29" s="53" t="s">
        <v>67</v>
      </c>
      <c r="G29" s="43" t="s">
        <v>25</v>
      </c>
      <c r="H29" s="44"/>
      <c r="I29" s="44"/>
      <c r="J29" s="44"/>
      <c r="K29" s="45"/>
      <c r="L29" s="183">
        <f t="shared" si="3"/>
        <v>25</v>
      </c>
      <c r="M29" s="55"/>
      <c r="O29" s="36"/>
      <c r="P29" s="37"/>
      <c r="Q29" s="37"/>
      <c r="R29" s="37"/>
      <c r="S29" s="38"/>
      <c r="T29" s="152"/>
    </row>
    <row r="30" spans="2:20" ht="15" customHeight="1" x14ac:dyDescent="0.2">
      <c r="B30" s="26" t="str">
        <f t="shared" si="7"/>
        <v>חודשים</v>
      </c>
      <c r="C30" s="39" t="str">
        <f>'מק"ט'!$C$3&amp;VLOOKUP(G30,'מק"ט'!$D$2:$E$9,2,FALSE)&amp;VLOOKUP(E30,'מק"ט'!$F$2:$G$9,2,FALSE)&amp;D30</f>
        <v>76140104</v>
      </c>
      <c r="D30" s="52" t="s">
        <v>143</v>
      </c>
      <c r="E30" s="41" t="s">
        <v>140</v>
      </c>
      <c r="F30" s="53" t="s">
        <v>67</v>
      </c>
      <c r="G30" s="43" t="s">
        <v>23</v>
      </c>
      <c r="H30" s="44"/>
      <c r="I30" s="44"/>
      <c r="J30" s="44"/>
      <c r="K30" s="45"/>
      <c r="L30" s="183">
        <f t="shared" si="3"/>
        <v>25</v>
      </c>
      <c r="M30" s="55"/>
      <c r="O30" s="36"/>
      <c r="P30" s="37"/>
      <c r="Q30" s="37"/>
      <c r="R30" s="37"/>
      <c r="S30" s="38"/>
      <c r="T30" s="152"/>
    </row>
    <row r="31" spans="2:20" ht="15" customHeight="1" x14ac:dyDescent="0.2">
      <c r="B31" s="26" t="str">
        <f t="shared" si="7"/>
        <v>עונתי גלובלי</v>
      </c>
      <c r="C31" s="39" t="str">
        <f>'מק"ט'!$C$3&amp;VLOOKUP(G31,'מק"ט'!$D$2:$E$9,2,FALSE)&amp;VLOOKUP(E31,'מק"ט'!$F$2:$G$9,2,FALSE)&amp;D31</f>
        <v>76150104</v>
      </c>
      <c r="D31" s="52" t="s">
        <v>143</v>
      </c>
      <c r="E31" s="41" t="s">
        <v>140</v>
      </c>
      <c r="F31" s="53" t="s">
        <v>67</v>
      </c>
      <c r="G31" s="43" t="s">
        <v>22</v>
      </c>
      <c r="H31" s="44"/>
      <c r="I31" s="44"/>
      <c r="J31" s="44"/>
      <c r="K31" s="45"/>
      <c r="L31" s="183">
        <f t="shared" si="3"/>
        <v>25</v>
      </c>
      <c r="M31" s="55"/>
      <c r="O31" s="36"/>
      <c r="P31" s="37"/>
      <c r="Q31" s="37"/>
      <c r="R31" s="37"/>
      <c r="S31" s="38"/>
      <c r="T31" s="152"/>
    </row>
    <row r="32" spans="2:20" ht="15" customHeight="1" x14ac:dyDescent="0.2">
      <c r="B32" s="26" t="str">
        <f t="shared" si="0"/>
        <v>תכניות/פרקים</v>
      </c>
      <c r="C32" s="39" t="str">
        <f>'מק"ט'!$C$3&amp;VLOOKUP(G32,'מק"ט'!$D$2:$E$9,2,FALSE)&amp;VLOOKUP(E32,'מק"ט'!$F$2:$G$9,2,FALSE)&amp;D32</f>
        <v>76110105</v>
      </c>
      <c r="D32" s="54" t="s">
        <v>147</v>
      </c>
      <c r="E32" s="47" t="s">
        <v>140</v>
      </c>
      <c r="F32" s="48" t="s">
        <v>234</v>
      </c>
      <c r="G32" s="49" t="s">
        <v>24</v>
      </c>
      <c r="H32" s="50"/>
      <c r="I32" s="50"/>
      <c r="J32" s="50"/>
      <c r="K32" s="51"/>
      <c r="L32" s="183">
        <f t="shared" si="3"/>
        <v>30</v>
      </c>
      <c r="M32" s="55"/>
      <c r="O32" s="36">
        <f>IFERROR(VLOOKUP(C32,#REF!,6,0),0)</f>
        <v>0</v>
      </c>
      <c r="P32" s="37">
        <f>IFERROR(VLOOKUP(C32,#REF!,5,0),0)</f>
        <v>0</v>
      </c>
      <c r="Q32" s="37">
        <f>IF(ISNUMBER(VLOOKUP(C32,#REF!,3,FALSE)),VLOOKUP(C32,#REF!,3,FALSE),1)</f>
        <v>1</v>
      </c>
      <c r="R32" s="37">
        <f t="shared" ref="R32:R33" si="8">IFERROR((P32*Q32),0)</f>
        <v>0</v>
      </c>
      <c r="S32" s="38">
        <f t="shared" ref="S32:S33" si="9">O32*R32</f>
        <v>0</v>
      </c>
      <c r="T32" s="152">
        <f>IFERROR(VLOOKUP(C32,#REF!,7,FALSE),0)-S32</f>
        <v>0</v>
      </c>
    </row>
    <row r="33" spans="2:20" ht="15" customHeight="1" x14ac:dyDescent="0.2">
      <c r="B33" s="26" t="str">
        <f t="shared" si="0"/>
        <v>ימים</v>
      </c>
      <c r="C33" s="39" t="str">
        <f>'מק"ט'!$C$3&amp;VLOOKUP(G33,'מק"ט'!$D$2:$E$9,2,FALSE)&amp;VLOOKUP(E33,'מק"ט'!$F$2:$G$9,2,FALSE)&amp;D33</f>
        <v>76120105</v>
      </c>
      <c r="D33" s="54" t="s">
        <v>147</v>
      </c>
      <c r="E33" s="47" t="s">
        <v>140</v>
      </c>
      <c r="F33" s="48" t="s">
        <v>234</v>
      </c>
      <c r="G33" s="49" t="s">
        <v>20</v>
      </c>
      <c r="H33" s="50"/>
      <c r="I33" s="50"/>
      <c r="J33" s="50"/>
      <c r="K33" s="51"/>
      <c r="L33" s="183">
        <f t="shared" si="3"/>
        <v>30</v>
      </c>
      <c r="M33" s="55"/>
      <c r="O33" s="36">
        <f>IFERROR(VLOOKUP(C33,#REF!,6,0),0)</f>
        <v>0</v>
      </c>
      <c r="P33" s="37">
        <f>IFERROR(VLOOKUP(C33,#REF!,5,0),0)</f>
        <v>0</v>
      </c>
      <c r="Q33" s="37">
        <f>IF(ISNUMBER(VLOOKUP(C33,#REF!,3,FALSE)),VLOOKUP(C33,#REF!,3,FALSE),1)</f>
        <v>1</v>
      </c>
      <c r="R33" s="37">
        <f t="shared" si="8"/>
        <v>0</v>
      </c>
      <c r="S33" s="38">
        <f t="shared" si="9"/>
        <v>0</v>
      </c>
      <c r="T33" s="152">
        <f>IFERROR(VLOOKUP(C33,#REF!,7,FALSE),0)-S33</f>
        <v>0</v>
      </c>
    </row>
    <row r="34" spans="2:20" ht="15" customHeight="1" x14ac:dyDescent="0.2">
      <c r="B34" s="26" t="str">
        <f t="shared" ref="B34:B36" si="10">G34</f>
        <v>שבועות</v>
      </c>
      <c r="C34" s="39" t="str">
        <f>'מק"ט'!$C$3&amp;VLOOKUP(G34,'מק"ט'!$D$2:$E$9,2,FALSE)&amp;VLOOKUP(E34,'מק"ט'!$F$2:$G$9,2,FALSE)&amp;D34</f>
        <v>76130105</v>
      </c>
      <c r="D34" s="54" t="s">
        <v>147</v>
      </c>
      <c r="E34" s="47" t="s">
        <v>140</v>
      </c>
      <c r="F34" s="48" t="s">
        <v>234</v>
      </c>
      <c r="G34" s="49" t="s">
        <v>25</v>
      </c>
      <c r="H34" s="50"/>
      <c r="I34" s="50"/>
      <c r="J34" s="50"/>
      <c r="K34" s="51"/>
      <c r="L34" s="183">
        <f t="shared" si="3"/>
        <v>30</v>
      </c>
      <c r="M34" s="55"/>
      <c r="O34" s="36"/>
      <c r="P34" s="37"/>
      <c r="Q34" s="37"/>
      <c r="R34" s="37"/>
      <c r="S34" s="38"/>
      <c r="T34" s="152"/>
    </row>
    <row r="35" spans="2:20" ht="15" customHeight="1" x14ac:dyDescent="0.2">
      <c r="B35" s="26" t="str">
        <f t="shared" si="10"/>
        <v>חודשים</v>
      </c>
      <c r="C35" s="39" t="str">
        <f>'מק"ט'!$C$3&amp;VLOOKUP(G35,'מק"ט'!$D$2:$E$9,2,FALSE)&amp;VLOOKUP(E35,'מק"ט'!$F$2:$G$9,2,FALSE)&amp;D35</f>
        <v>76140105</v>
      </c>
      <c r="D35" s="54" t="s">
        <v>147</v>
      </c>
      <c r="E35" s="47" t="s">
        <v>140</v>
      </c>
      <c r="F35" s="48" t="s">
        <v>234</v>
      </c>
      <c r="G35" s="49" t="s">
        <v>23</v>
      </c>
      <c r="H35" s="50"/>
      <c r="I35" s="50"/>
      <c r="J35" s="50"/>
      <c r="K35" s="51"/>
      <c r="L35" s="183">
        <f t="shared" si="3"/>
        <v>30</v>
      </c>
      <c r="M35" s="55"/>
      <c r="O35" s="36"/>
      <c r="P35" s="37"/>
      <c r="Q35" s="37"/>
      <c r="R35" s="37"/>
      <c r="S35" s="38"/>
      <c r="T35" s="152"/>
    </row>
    <row r="36" spans="2:20" ht="15" customHeight="1" x14ac:dyDescent="0.2">
      <c r="B36" s="26" t="str">
        <f t="shared" si="10"/>
        <v>עונתי גלובלי</v>
      </c>
      <c r="C36" s="39" t="str">
        <f>'מק"ט'!$C$3&amp;VLOOKUP(G36,'מק"ט'!$D$2:$E$9,2,FALSE)&amp;VLOOKUP(E36,'מק"ט'!$F$2:$G$9,2,FALSE)&amp;D36</f>
        <v>76150105</v>
      </c>
      <c r="D36" s="54" t="s">
        <v>147</v>
      </c>
      <c r="E36" s="47" t="s">
        <v>140</v>
      </c>
      <c r="F36" s="48" t="s">
        <v>234</v>
      </c>
      <c r="G36" s="49" t="s">
        <v>22</v>
      </c>
      <c r="H36" s="50"/>
      <c r="I36" s="50"/>
      <c r="J36" s="50"/>
      <c r="K36" s="51"/>
      <c r="L36" s="183">
        <f t="shared" si="3"/>
        <v>30</v>
      </c>
      <c r="M36" s="55"/>
      <c r="O36" s="36"/>
      <c r="P36" s="37"/>
      <c r="Q36" s="37"/>
      <c r="R36" s="37"/>
      <c r="S36" s="38"/>
      <c r="T36" s="152"/>
    </row>
    <row r="37" spans="2:20" ht="15" customHeight="1" x14ac:dyDescent="0.2">
      <c r="B37" s="26" t="str">
        <f t="shared" si="0"/>
        <v>תכניות/פרקים</v>
      </c>
      <c r="C37" s="39" t="str">
        <f>'מק"ט'!$C$3&amp;VLOOKUP(G37,'מק"ט'!$D$2:$E$9,2,FALSE)&amp;VLOOKUP(E37,'מק"ט'!$F$2:$G$9,2,FALSE)&amp;D37</f>
        <v>76110115</v>
      </c>
      <c r="D37" s="89">
        <v>15</v>
      </c>
      <c r="E37" s="41" t="s">
        <v>140</v>
      </c>
      <c r="F37" s="53" t="s">
        <v>235</v>
      </c>
      <c r="G37" s="43" t="s">
        <v>24</v>
      </c>
      <c r="H37" s="44"/>
      <c r="I37" s="44"/>
      <c r="J37" s="44"/>
      <c r="K37" s="45"/>
      <c r="L37" s="183">
        <f t="shared" si="3"/>
        <v>35</v>
      </c>
      <c r="M37" s="55"/>
      <c r="O37" s="36">
        <f>IFERROR(VLOOKUP(C37,#REF!,6,0),0)</f>
        <v>0</v>
      </c>
      <c r="P37" s="37">
        <f>IFERROR(VLOOKUP(C37,#REF!,5,0),0)</f>
        <v>0</v>
      </c>
      <c r="Q37" s="37">
        <f>IF(ISNUMBER(VLOOKUP(C37,#REF!,3,FALSE)),VLOOKUP(C37,#REF!,3,FALSE),1)</f>
        <v>1</v>
      </c>
      <c r="R37" s="37">
        <f t="shared" ref="R37:R38" si="11">IFERROR((P37*Q37),0)</f>
        <v>0</v>
      </c>
      <c r="S37" s="38">
        <f t="shared" ref="S37:S38" si="12">O37*R37</f>
        <v>0</v>
      </c>
      <c r="T37" s="152">
        <f>IFERROR(VLOOKUP(C37,#REF!,7,FALSE),0)-S37</f>
        <v>0</v>
      </c>
    </row>
    <row r="38" spans="2:20" ht="15" customHeight="1" x14ac:dyDescent="0.2">
      <c r="B38" s="26" t="str">
        <f t="shared" si="0"/>
        <v>ימים</v>
      </c>
      <c r="C38" s="39" t="str">
        <f>'מק"ט'!$C$3&amp;VLOOKUP(G38,'מק"ט'!$D$2:$E$9,2,FALSE)&amp;VLOOKUP(E38,'מק"ט'!$F$2:$G$9,2,FALSE)&amp;D38</f>
        <v>76120115</v>
      </c>
      <c r="D38" s="89">
        <v>15</v>
      </c>
      <c r="E38" s="41" t="s">
        <v>140</v>
      </c>
      <c r="F38" s="53" t="s">
        <v>235</v>
      </c>
      <c r="G38" s="43" t="s">
        <v>20</v>
      </c>
      <c r="H38" s="44"/>
      <c r="I38" s="44"/>
      <c r="J38" s="44"/>
      <c r="K38" s="45"/>
      <c r="L38" s="183">
        <f t="shared" si="3"/>
        <v>35</v>
      </c>
      <c r="M38" s="55"/>
      <c r="O38" s="36">
        <f>IFERROR(VLOOKUP(C38,#REF!,6,0),0)</f>
        <v>0</v>
      </c>
      <c r="P38" s="37">
        <f>IFERROR(VLOOKUP(C38,#REF!,5,0),0)</f>
        <v>0</v>
      </c>
      <c r="Q38" s="37">
        <f>IF(ISNUMBER(VLOOKUP(C38,#REF!,3,FALSE)),VLOOKUP(C38,#REF!,3,FALSE),1)</f>
        <v>1</v>
      </c>
      <c r="R38" s="37">
        <f t="shared" si="11"/>
        <v>0</v>
      </c>
      <c r="S38" s="38">
        <f t="shared" si="12"/>
        <v>0</v>
      </c>
      <c r="T38" s="152">
        <f>IFERROR(VLOOKUP(C38,#REF!,7,FALSE),0)-S38</f>
        <v>0</v>
      </c>
    </row>
    <row r="39" spans="2:20" ht="15" customHeight="1" x14ac:dyDescent="0.2">
      <c r="B39" s="26" t="str">
        <f t="shared" ref="B39:B41" si="13">G39</f>
        <v>שבועות</v>
      </c>
      <c r="C39" s="39" t="str">
        <f>'מק"ט'!$C$3&amp;VLOOKUP(G39,'מק"ט'!$D$2:$E$9,2,FALSE)&amp;VLOOKUP(E39,'מק"ט'!$F$2:$G$9,2,FALSE)&amp;D39</f>
        <v>76130115</v>
      </c>
      <c r="D39" s="89">
        <v>15</v>
      </c>
      <c r="E39" s="41" t="s">
        <v>140</v>
      </c>
      <c r="F39" s="53" t="s">
        <v>235</v>
      </c>
      <c r="G39" s="43" t="s">
        <v>25</v>
      </c>
      <c r="H39" s="44"/>
      <c r="I39" s="44"/>
      <c r="J39" s="44"/>
      <c r="K39" s="45"/>
      <c r="L39" s="183">
        <f t="shared" si="3"/>
        <v>35</v>
      </c>
      <c r="M39" s="55"/>
      <c r="O39" s="36"/>
      <c r="P39" s="37"/>
      <c r="Q39" s="37"/>
      <c r="R39" s="37"/>
      <c r="S39" s="38"/>
      <c r="T39" s="152"/>
    </row>
    <row r="40" spans="2:20" ht="15" customHeight="1" x14ac:dyDescent="0.2">
      <c r="B40" s="26" t="str">
        <f t="shared" si="13"/>
        <v>חודשים</v>
      </c>
      <c r="C40" s="39" t="str">
        <f>'מק"ט'!$C$3&amp;VLOOKUP(G40,'מק"ט'!$D$2:$E$9,2,FALSE)&amp;VLOOKUP(E40,'מק"ט'!$F$2:$G$9,2,FALSE)&amp;D40</f>
        <v>76140115</v>
      </c>
      <c r="D40" s="89">
        <v>15</v>
      </c>
      <c r="E40" s="41" t="s">
        <v>140</v>
      </c>
      <c r="F40" s="53" t="s">
        <v>235</v>
      </c>
      <c r="G40" s="43" t="s">
        <v>23</v>
      </c>
      <c r="H40" s="44"/>
      <c r="I40" s="44"/>
      <c r="J40" s="44"/>
      <c r="K40" s="45"/>
      <c r="L40" s="183">
        <f t="shared" si="3"/>
        <v>35</v>
      </c>
      <c r="M40" s="55"/>
      <c r="O40" s="36"/>
      <c r="P40" s="37"/>
      <c r="Q40" s="37"/>
      <c r="R40" s="37"/>
      <c r="S40" s="38"/>
      <c r="T40" s="152"/>
    </row>
    <row r="41" spans="2:20" ht="15" customHeight="1" x14ac:dyDescent="0.2">
      <c r="B41" s="26" t="str">
        <f t="shared" si="13"/>
        <v>עונתי גלובלי</v>
      </c>
      <c r="C41" s="39" t="str">
        <f>'מק"ט'!$C$3&amp;VLOOKUP(G41,'מק"ט'!$D$2:$E$9,2,FALSE)&amp;VLOOKUP(E41,'מק"ט'!$F$2:$G$9,2,FALSE)&amp;D41</f>
        <v>76150115</v>
      </c>
      <c r="D41" s="89">
        <v>15</v>
      </c>
      <c r="E41" s="41" t="s">
        <v>140</v>
      </c>
      <c r="F41" s="53" t="s">
        <v>235</v>
      </c>
      <c r="G41" s="43" t="s">
        <v>22</v>
      </c>
      <c r="H41" s="44"/>
      <c r="I41" s="44"/>
      <c r="J41" s="44"/>
      <c r="K41" s="45"/>
      <c r="L41" s="183">
        <f t="shared" si="3"/>
        <v>35</v>
      </c>
      <c r="M41" s="55"/>
      <c r="O41" s="36"/>
      <c r="P41" s="37"/>
      <c r="Q41" s="37"/>
      <c r="R41" s="37"/>
      <c r="S41" s="38"/>
      <c r="T41" s="152"/>
    </row>
    <row r="42" spans="2:20" ht="14.25" customHeight="1" x14ac:dyDescent="0.2">
      <c r="B42" s="26" t="str">
        <f t="shared" si="0"/>
        <v>תכניות/פרקים</v>
      </c>
      <c r="C42" s="39" t="str">
        <f>'מק"ט'!$C$3&amp;VLOOKUP(G42,'מק"ט'!$D$2:$E$9,2,FALSE)&amp;VLOOKUP(E42,'מק"ט'!$F$2:$G$9,2,FALSE)&amp;D42</f>
        <v>76110112</v>
      </c>
      <c r="D42" s="46">
        <v>12</v>
      </c>
      <c r="E42" s="47" t="s">
        <v>140</v>
      </c>
      <c r="F42" s="48" t="s">
        <v>68</v>
      </c>
      <c r="G42" s="49" t="s">
        <v>24</v>
      </c>
      <c r="H42" s="50"/>
      <c r="I42" s="50"/>
      <c r="J42" s="50"/>
      <c r="K42" s="51"/>
      <c r="L42" s="183">
        <f t="shared" si="3"/>
        <v>40</v>
      </c>
      <c r="O42" s="36">
        <f>IFERROR(VLOOKUP(C42,#REF!,6,0),0)</f>
        <v>0</v>
      </c>
      <c r="P42" s="37">
        <f>IFERROR(VLOOKUP(C42,#REF!,5,0),0)</f>
        <v>0</v>
      </c>
      <c r="Q42" s="37">
        <f>IF(ISNUMBER(VLOOKUP(C42,#REF!,3,FALSE)),VLOOKUP(C42,#REF!,3,FALSE),1)</f>
        <v>1</v>
      </c>
      <c r="R42" s="37">
        <f t="shared" si="1"/>
        <v>0</v>
      </c>
      <c r="S42" s="38">
        <f t="shared" si="2"/>
        <v>0</v>
      </c>
      <c r="T42" s="152">
        <f>IFERROR(VLOOKUP(C42,#REF!,7,FALSE),0)-S42</f>
        <v>0</v>
      </c>
    </row>
    <row r="43" spans="2:20" ht="14.25" customHeight="1" x14ac:dyDescent="0.2">
      <c r="B43" s="26" t="str">
        <f t="shared" si="0"/>
        <v>ימים</v>
      </c>
      <c r="C43" s="39" t="str">
        <f>'מק"ט'!$C$3&amp;VLOOKUP(G43,'מק"ט'!$D$2:$E$9,2,FALSE)&amp;VLOOKUP(E43,'מק"ט'!$F$2:$G$9,2,FALSE)&amp;D43</f>
        <v>76120112</v>
      </c>
      <c r="D43" s="46">
        <v>12</v>
      </c>
      <c r="E43" s="47" t="s">
        <v>140</v>
      </c>
      <c r="F43" s="48" t="s">
        <v>68</v>
      </c>
      <c r="G43" s="49" t="s">
        <v>20</v>
      </c>
      <c r="H43" s="50"/>
      <c r="I43" s="50"/>
      <c r="J43" s="50"/>
      <c r="K43" s="51"/>
      <c r="L43" s="183">
        <f t="shared" si="3"/>
        <v>40</v>
      </c>
      <c r="O43" s="36">
        <f>IFERROR(VLOOKUP(C43,#REF!,6,0),0)</f>
        <v>0</v>
      </c>
      <c r="P43" s="37">
        <f>IFERROR(VLOOKUP(C43,#REF!,5,0),0)</f>
        <v>0</v>
      </c>
      <c r="Q43" s="37">
        <f>IF(ISNUMBER(VLOOKUP(C43,#REF!,3,FALSE)),VLOOKUP(C43,#REF!,3,FALSE),1)</f>
        <v>1</v>
      </c>
      <c r="R43" s="37">
        <f t="shared" si="1"/>
        <v>0</v>
      </c>
      <c r="S43" s="38">
        <f t="shared" si="2"/>
        <v>0</v>
      </c>
      <c r="T43" s="152">
        <f>IFERROR(VLOOKUP(C43,#REF!,7,FALSE),0)-S43</f>
        <v>0</v>
      </c>
    </row>
    <row r="44" spans="2:20" ht="14.25" customHeight="1" x14ac:dyDescent="0.2">
      <c r="B44" s="26" t="str">
        <f t="shared" ref="B44:B46" si="14">G44</f>
        <v>שבועות</v>
      </c>
      <c r="C44" s="39" t="str">
        <f>'מק"ט'!$C$3&amp;VLOOKUP(G44,'מק"ט'!$D$2:$E$9,2,FALSE)&amp;VLOOKUP(E44,'מק"ט'!$F$2:$G$9,2,FALSE)&amp;D44</f>
        <v>76130112</v>
      </c>
      <c r="D44" s="46">
        <v>12</v>
      </c>
      <c r="E44" s="47" t="s">
        <v>140</v>
      </c>
      <c r="F44" s="48" t="s">
        <v>68</v>
      </c>
      <c r="G44" s="49" t="s">
        <v>25</v>
      </c>
      <c r="H44" s="50"/>
      <c r="I44" s="50"/>
      <c r="J44" s="50"/>
      <c r="K44" s="51"/>
      <c r="L44" s="183">
        <f t="shared" si="3"/>
        <v>40</v>
      </c>
      <c r="O44" s="36"/>
      <c r="P44" s="37"/>
      <c r="Q44" s="37"/>
      <c r="R44" s="37"/>
      <c r="S44" s="38"/>
      <c r="T44" s="152"/>
    </row>
    <row r="45" spans="2:20" ht="14.25" customHeight="1" x14ac:dyDescent="0.2">
      <c r="B45" s="26" t="str">
        <f t="shared" si="14"/>
        <v>חודשים</v>
      </c>
      <c r="C45" s="39" t="str">
        <f>'מק"ט'!$C$3&amp;VLOOKUP(G45,'מק"ט'!$D$2:$E$9,2,FALSE)&amp;VLOOKUP(E45,'מק"ט'!$F$2:$G$9,2,FALSE)&amp;D45</f>
        <v>76140112</v>
      </c>
      <c r="D45" s="46">
        <v>12</v>
      </c>
      <c r="E45" s="47" t="s">
        <v>140</v>
      </c>
      <c r="F45" s="48" t="s">
        <v>68</v>
      </c>
      <c r="G45" s="49" t="s">
        <v>23</v>
      </c>
      <c r="H45" s="50"/>
      <c r="I45" s="50"/>
      <c r="J45" s="50"/>
      <c r="K45" s="51"/>
      <c r="L45" s="183">
        <f t="shared" si="3"/>
        <v>40</v>
      </c>
      <c r="O45" s="36"/>
      <c r="P45" s="37"/>
      <c r="Q45" s="37"/>
      <c r="R45" s="37"/>
      <c r="S45" s="38"/>
      <c r="T45" s="152"/>
    </row>
    <row r="46" spans="2:20" ht="14.25" customHeight="1" x14ac:dyDescent="0.2">
      <c r="B46" s="26" t="str">
        <f t="shared" si="14"/>
        <v>עונתי גלובלי</v>
      </c>
      <c r="C46" s="39" t="str">
        <f>'מק"ט'!$C$3&amp;VLOOKUP(G46,'מק"ט'!$D$2:$E$9,2,FALSE)&amp;VLOOKUP(E46,'מק"ט'!$F$2:$G$9,2,FALSE)&amp;D46</f>
        <v>76150112</v>
      </c>
      <c r="D46" s="46">
        <v>12</v>
      </c>
      <c r="E46" s="47" t="s">
        <v>140</v>
      </c>
      <c r="F46" s="48" t="s">
        <v>68</v>
      </c>
      <c r="G46" s="49" t="s">
        <v>22</v>
      </c>
      <c r="H46" s="50"/>
      <c r="I46" s="50"/>
      <c r="J46" s="50"/>
      <c r="K46" s="51"/>
      <c r="L46" s="183">
        <f t="shared" si="3"/>
        <v>40</v>
      </c>
      <c r="O46" s="36"/>
      <c r="P46" s="37"/>
      <c r="Q46" s="37"/>
      <c r="R46" s="37"/>
      <c r="S46" s="38"/>
      <c r="T46" s="152"/>
    </row>
    <row r="47" spans="2:20" ht="15" x14ac:dyDescent="0.2">
      <c r="B47" s="26" t="str">
        <f t="shared" si="0"/>
        <v>תכניות/פרקים</v>
      </c>
      <c r="C47" s="39" t="str">
        <f>'מק"ט'!$C$3&amp;VLOOKUP(G47,'מק"ט'!$D$2:$E$9,2,FALSE)&amp;VLOOKUP(E47,'מק"ט'!$F$2:$G$9,2,FALSE)&amp;D47</f>
        <v>76110113</v>
      </c>
      <c r="D47" s="56">
        <v>13</v>
      </c>
      <c r="E47" s="41" t="s">
        <v>140</v>
      </c>
      <c r="F47" s="53" t="s">
        <v>69</v>
      </c>
      <c r="G47" s="43" t="s">
        <v>24</v>
      </c>
      <c r="H47" s="44"/>
      <c r="I47" s="44"/>
      <c r="J47" s="44"/>
      <c r="K47" s="45"/>
      <c r="L47" s="183">
        <f t="shared" si="3"/>
        <v>45</v>
      </c>
      <c r="O47" s="36">
        <f>IFERROR(VLOOKUP(C47,#REF!,6,0),0)</f>
        <v>0</v>
      </c>
      <c r="P47" s="37">
        <f>IFERROR(VLOOKUP(C47,#REF!,5,0),0)</f>
        <v>0</v>
      </c>
      <c r="Q47" s="37">
        <f>IF(ISNUMBER(VLOOKUP(C47,#REF!,3,FALSE)),VLOOKUP(C47,#REF!,3,FALSE),1)</f>
        <v>1</v>
      </c>
      <c r="R47" s="37">
        <f t="shared" si="1"/>
        <v>0</v>
      </c>
      <c r="S47" s="38">
        <f t="shared" si="2"/>
        <v>0</v>
      </c>
      <c r="T47" s="152">
        <f>IFERROR(VLOOKUP(C47,#REF!,7,FALSE),0)-S47</f>
        <v>0</v>
      </c>
    </row>
    <row r="48" spans="2:20" ht="15" x14ac:dyDescent="0.2">
      <c r="B48" s="26" t="str">
        <f t="shared" si="0"/>
        <v>ימים</v>
      </c>
      <c r="C48" s="39" t="str">
        <f>'מק"ט'!$C$3&amp;VLOOKUP(G48,'מק"ט'!$D$2:$E$9,2,FALSE)&amp;VLOOKUP(E48,'מק"ט'!$F$2:$G$9,2,FALSE)&amp;D48</f>
        <v>76120113</v>
      </c>
      <c r="D48" s="56">
        <v>13</v>
      </c>
      <c r="E48" s="41" t="s">
        <v>140</v>
      </c>
      <c r="F48" s="53" t="s">
        <v>69</v>
      </c>
      <c r="G48" s="43" t="s">
        <v>20</v>
      </c>
      <c r="H48" s="44"/>
      <c r="I48" s="44"/>
      <c r="J48" s="44"/>
      <c r="K48" s="45"/>
      <c r="L48" s="183">
        <f t="shared" si="3"/>
        <v>45</v>
      </c>
      <c r="O48" s="36">
        <f>IFERROR(VLOOKUP(C48,#REF!,6,0),0)</f>
        <v>0</v>
      </c>
      <c r="P48" s="37">
        <f>IFERROR(VLOOKUP(C48,#REF!,5,0),0)</f>
        <v>0</v>
      </c>
      <c r="Q48" s="37">
        <f>IF(ISNUMBER(VLOOKUP(C48,#REF!,3,FALSE)),VLOOKUP(C48,#REF!,3,FALSE),1)</f>
        <v>1</v>
      </c>
      <c r="R48" s="37">
        <f t="shared" si="1"/>
        <v>0</v>
      </c>
      <c r="S48" s="38">
        <f t="shared" si="2"/>
        <v>0</v>
      </c>
      <c r="T48" s="152">
        <f>IFERROR(VLOOKUP(C48,#REF!,7,FALSE),0)-S48</f>
        <v>0</v>
      </c>
    </row>
    <row r="49" spans="2:20" ht="15" x14ac:dyDescent="0.2">
      <c r="B49" s="26" t="str">
        <f t="shared" ref="B49:B51" si="15">G49</f>
        <v>שבועות</v>
      </c>
      <c r="C49" s="39" t="str">
        <f>'מק"ט'!$C$3&amp;VLOOKUP(G49,'מק"ט'!$D$2:$E$9,2,FALSE)&amp;VLOOKUP(E49,'מק"ט'!$F$2:$G$9,2,FALSE)&amp;D49</f>
        <v>76130113</v>
      </c>
      <c r="D49" s="56">
        <v>13</v>
      </c>
      <c r="E49" s="41" t="s">
        <v>140</v>
      </c>
      <c r="F49" s="53" t="s">
        <v>69</v>
      </c>
      <c r="G49" s="43" t="s">
        <v>25</v>
      </c>
      <c r="H49" s="44"/>
      <c r="I49" s="44"/>
      <c r="J49" s="44"/>
      <c r="K49" s="45"/>
      <c r="L49" s="183">
        <f t="shared" si="3"/>
        <v>45</v>
      </c>
      <c r="O49" s="36"/>
      <c r="P49" s="37"/>
      <c r="Q49" s="37"/>
      <c r="R49" s="37"/>
      <c r="S49" s="38"/>
      <c r="T49" s="152"/>
    </row>
    <row r="50" spans="2:20" ht="15" x14ac:dyDescent="0.2">
      <c r="B50" s="26" t="str">
        <f t="shared" si="15"/>
        <v>חודשים</v>
      </c>
      <c r="C50" s="39" t="str">
        <f>'מק"ט'!$C$3&amp;VLOOKUP(G50,'מק"ט'!$D$2:$E$9,2,FALSE)&amp;VLOOKUP(E50,'מק"ט'!$F$2:$G$9,2,FALSE)&amp;D50</f>
        <v>76140113</v>
      </c>
      <c r="D50" s="56">
        <v>13</v>
      </c>
      <c r="E50" s="41" t="s">
        <v>140</v>
      </c>
      <c r="F50" s="53" t="s">
        <v>69</v>
      </c>
      <c r="G50" s="43" t="s">
        <v>23</v>
      </c>
      <c r="H50" s="44"/>
      <c r="I50" s="44"/>
      <c r="J50" s="44"/>
      <c r="K50" s="45"/>
      <c r="L50" s="183">
        <f t="shared" si="3"/>
        <v>45</v>
      </c>
      <c r="O50" s="36"/>
      <c r="P50" s="37"/>
      <c r="Q50" s="37"/>
      <c r="R50" s="37"/>
      <c r="S50" s="38"/>
      <c r="T50" s="152"/>
    </row>
    <row r="51" spans="2:20" ht="15" x14ac:dyDescent="0.2">
      <c r="B51" s="26" t="str">
        <f t="shared" si="15"/>
        <v>עונתי גלובלי</v>
      </c>
      <c r="C51" s="39" t="str">
        <f>'מק"ט'!$C$3&amp;VLOOKUP(G51,'מק"ט'!$D$2:$E$9,2,FALSE)&amp;VLOOKUP(E51,'מק"ט'!$F$2:$G$9,2,FALSE)&amp;D51</f>
        <v>76150113</v>
      </c>
      <c r="D51" s="56">
        <v>13</v>
      </c>
      <c r="E51" s="41" t="s">
        <v>140</v>
      </c>
      <c r="F51" s="53" t="s">
        <v>69</v>
      </c>
      <c r="G51" s="43" t="s">
        <v>22</v>
      </c>
      <c r="H51" s="44"/>
      <c r="I51" s="44"/>
      <c r="J51" s="44"/>
      <c r="K51" s="45"/>
      <c r="L51" s="183">
        <f t="shared" si="3"/>
        <v>45</v>
      </c>
      <c r="O51" s="36"/>
      <c r="P51" s="37"/>
      <c r="Q51" s="37"/>
      <c r="R51" s="37"/>
      <c r="S51" s="38"/>
      <c r="T51" s="152"/>
    </row>
    <row r="52" spans="2:20" s="59" customFormat="1" ht="15" x14ac:dyDescent="0.2">
      <c r="B52" s="26" t="str">
        <f t="shared" si="0"/>
        <v>תכניות/פרקים</v>
      </c>
      <c r="C52" s="39" t="str">
        <f>'מק"ט'!$C$3&amp;VLOOKUP(G52,'מק"ט'!$D$2:$E$9,2,FALSE)&amp;VLOOKUP(E52,'מק"ט'!$F$2:$G$9,2,FALSE)&amp;D52</f>
        <v>76110110</v>
      </c>
      <c r="D52" s="46">
        <v>10</v>
      </c>
      <c r="E52" s="47" t="s">
        <v>140</v>
      </c>
      <c r="F52" s="57" t="s">
        <v>70</v>
      </c>
      <c r="G52" s="49" t="s">
        <v>24</v>
      </c>
      <c r="H52" s="50"/>
      <c r="I52" s="50"/>
      <c r="J52" s="50"/>
      <c r="K52" s="58"/>
      <c r="L52" s="183">
        <f t="shared" si="3"/>
        <v>50</v>
      </c>
      <c r="O52" s="36">
        <f>IFERROR(VLOOKUP(C52,#REF!,6,0),0)</f>
        <v>0</v>
      </c>
      <c r="P52" s="37">
        <f>IFERROR(VLOOKUP(C52,#REF!,5,0),0)</f>
        <v>0</v>
      </c>
      <c r="Q52" s="37">
        <f>IF(ISNUMBER(VLOOKUP(C52,#REF!,3,FALSE)),VLOOKUP(C52,#REF!,3,FALSE),1)</f>
        <v>1</v>
      </c>
      <c r="R52" s="37">
        <f t="shared" si="1"/>
        <v>0</v>
      </c>
      <c r="S52" s="38">
        <f t="shared" si="2"/>
        <v>0</v>
      </c>
      <c r="T52" s="152">
        <f>IFERROR(VLOOKUP(C52,#REF!,7,FALSE),0)-S52</f>
        <v>0</v>
      </c>
    </row>
    <row r="53" spans="2:20" s="59" customFormat="1" ht="15" x14ac:dyDescent="0.2">
      <c r="B53" s="26" t="str">
        <f t="shared" si="0"/>
        <v>ימים</v>
      </c>
      <c r="C53" s="39" t="str">
        <f>'מק"ט'!$C$3&amp;VLOOKUP(G53,'מק"ט'!$D$2:$E$9,2,FALSE)&amp;VLOOKUP(E53,'מק"ט'!$F$2:$G$9,2,FALSE)&amp;D53</f>
        <v>76120110</v>
      </c>
      <c r="D53" s="46">
        <v>10</v>
      </c>
      <c r="E53" s="47" t="s">
        <v>140</v>
      </c>
      <c r="F53" s="57" t="s">
        <v>70</v>
      </c>
      <c r="G53" s="49" t="s">
        <v>20</v>
      </c>
      <c r="H53" s="50"/>
      <c r="I53" s="50"/>
      <c r="J53" s="50"/>
      <c r="K53" s="58"/>
      <c r="L53" s="183">
        <f t="shared" si="3"/>
        <v>50</v>
      </c>
      <c r="O53" s="36">
        <f>IFERROR(VLOOKUP(C53,#REF!,6,0),0)</f>
        <v>0</v>
      </c>
      <c r="P53" s="37">
        <f>IFERROR(VLOOKUP(C53,#REF!,5,0),0)</f>
        <v>0</v>
      </c>
      <c r="Q53" s="37">
        <f>IF(ISNUMBER(VLOOKUP(C53,#REF!,3,FALSE)),VLOOKUP(C53,#REF!,3,FALSE),1)</f>
        <v>1</v>
      </c>
      <c r="R53" s="37">
        <f t="shared" si="1"/>
        <v>0</v>
      </c>
      <c r="S53" s="38">
        <f t="shared" si="2"/>
        <v>0</v>
      </c>
      <c r="T53" s="152">
        <f>IFERROR(VLOOKUP(C53,#REF!,7,FALSE),0)-S53</f>
        <v>0</v>
      </c>
    </row>
    <row r="54" spans="2:20" s="59" customFormat="1" ht="15" x14ac:dyDescent="0.2">
      <c r="B54" s="26" t="str">
        <f t="shared" si="0"/>
        <v>שבועות</v>
      </c>
      <c r="C54" s="39" t="str">
        <f>'מק"ט'!$C$3&amp;VLOOKUP(G54,'מק"ט'!$D$2:$E$9,2,FALSE)&amp;VLOOKUP(E54,'מק"ט'!$F$2:$G$9,2,FALSE)&amp;D54</f>
        <v>76130110</v>
      </c>
      <c r="D54" s="46">
        <v>10</v>
      </c>
      <c r="E54" s="47" t="s">
        <v>140</v>
      </c>
      <c r="F54" s="57" t="s">
        <v>70</v>
      </c>
      <c r="G54" s="49" t="s">
        <v>25</v>
      </c>
      <c r="H54" s="50"/>
      <c r="I54" s="50"/>
      <c r="J54" s="50"/>
      <c r="K54" s="58"/>
      <c r="L54" s="183">
        <f t="shared" si="3"/>
        <v>50</v>
      </c>
      <c r="O54" s="36">
        <f>IFERROR(VLOOKUP(C54,#REF!,6,0),0)</f>
        <v>0</v>
      </c>
      <c r="P54" s="37">
        <f>IFERROR(VLOOKUP(C54,#REF!,5,0),0)</f>
        <v>0</v>
      </c>
      <c r="Q54" s="37">
        <f>IF(ISNUMBER(VLOOKUP(C54,#REF!,3,FALSE)),VLOOKUP(C54,#REF!,3,FALSE),1)</f>
        <v>1</v>
      </c>
      <c r="R54" s="37">
        <f t="shared" si="1"/>
        <v>0</v>
      </c>
      <c r="S54" s="38">
        <f t="shared" si="2"/>
        <v>0</v>
      </c>
      <c r="T54" s="152">
        <f>IFERROR(VLOOKUP(C54,#REF!,7,FALSE),0)-S54</f>
        <v>0</v>
      </c>
    </row>
    <row r="55" spans="2:20" s="59" customFormat="1" ht="15" x14ac:dyDescent="0.2">
      <c r="B55" s="26" t="str">
        <f t="shared" ref="B55:B56" si="16">G55</f>
        <v>חודשים</v>
      </c>
      <c r="C55" s="39" t="str">
        <f>'מק"ט'!$C$3&amp;VLOOKUP(G55,'מק"ט'!$D$2:$E$9,2,FALSE)&amp;VLOOKUP(E55,'מק"ט'!$F$2:$G$9,2,FALSE)&amp;D55</f>
        <v>76140110</v>
      </c>
      <c r="D55" s="46">
        <v>10</v>
      </c>
      <c r="E55" s="47" t="s">
        <v>140</v>
      </c>
      <c r="F55" s="57" t="s">
        <v>70</v>
      </c>
      <c r="G55" s="49" t="s">
        <v>23</v>
      </c>
      <c r="H55" s="50"/>
      <c r="I55" s="50"/>
      <c r="J55" s="50"/>
      <c r="K55" s="58"/>
      <c r="L55" s="183">
        <f t="shared" si="3"/>
        <v>50</v>
      </c>
      <c r="O55" s="36"/>
      <c r="P55" s="37"/>
      <c r="Q55" s="37"/>
      <c r="R55" s="37"/>
      <c r="S55" s="38"/>
      <c r="T55" s="152"/>
    </row>
    <row r="56" spans="2:20" s="59" customFormat="1" ht="15" x14ac:dyDescent="0.2">
      <c r="B56" s="26" t="str">
        <f t="shared" si="16"/>
        <v>עונתי גלובלי</v>
      </c>
      <c r="C56" s="39" t="str">
        <f>'מק"ט'!$C$3&amp;VLOOKUP(G56,'מק"ט'!$D$2:$E$9,2,FALSE)&amp;VLOOKUP(E56,'מק"ט'!$F$2:$G$9,2,FALSE)&amp;D56</f>
        <v>76150110</v>
      </c>
      <c r="D56" s="46">
        <v>10</v>
      </c>
      <c r="E56" s="47" t="s">
        <v>140</v>
      </c>
      <c r="F56" s="57" t="s">
        <v>70</v>
      </c>
      <c r="G56" s="49" t="s">
        <v>22</v>
      </c>
      <c r="H56" s="50"/>
      <c r="I56" s="50"/>
      <c r="J56" s="50"/>
      <c r="K56" s="58"/>
      <c r="L56" s="183">
        <f t="shared" si="3"/>
        <v>50</v>
      </c>
      <c r="O56" s="36"/>
      <c r="P56" s="37"/>
      <c r="Q56" s="37"/>
      <c r="R56" s="37"/>
      <c r="S56" s="38"/>
      <c r="T56" s="152"/>
    </row>
    <row r="57" spans="2:20" s="59" customFormat="1" ht="15" customHeight="1" x14ac:dyDescent="0.2">
      <c r="B57" s="26" t="str">
        <f t="shared" si="0"/>
        <v>תכניות/פרקים</v>
      </c>
      <c r="C57" s="39" t="str">
        <f>'מק"ט'!$C$3&amp;VLOOKUP(G57,'מק"ט'!$D$2:$E$9,2,FALSE)&amp;VLOOKUP(E57,'מק"ט'!$F$2:$G$9,2,FALSE)&amp;D57</f>
        <v>76110114</v>
      </c>
      <c r="D57" s="56">
        <v>14</v>
      </c>
      <c r="E57" s="41" t="s">
        <v>140</v>
      </c>
      <c r="F57" s="60" t="s">
        <v>71</v>
      </c>
      <c r="G57" s="43" t="s">
        <v>24</v>
      </c>
      <c r="H57" s="44"/>
      <c r="I57" s="44"/>
      <c r="J57" s="44"/>
      <c r="K57" s="61"/>
      <c r="L57" s="183">
        <f t="shared" si="3"/>
        <v>55</v>
      </c>
      <c r="O57" s="36">
        <f>IFERROR(VLOOKUP(C57,#REF!,6,0),0)</f>
        <v>0</v>
      </c>
      <c r="P57" s="37">
        <f>IFERROR(VLOOKUP(C57,#REF!,5,0),0)</f>
        <v>0</v>
      </c>
      <c r="Q57" s="37">
        <f>IF(ISNUMBER(VLOOKUP(C57,#REF!,3,FALSE)),VLOOKUP(C57,#REF!,3,FALSE),1)</f>
        <v>1</v>
      </c>
      <c r="R57" s="37">
        <f t="shared" si="1"/>
        <v>0</v>
      </c>
      <c r="S57" s="38">
        <f t="shared" si="2"/>
        <v>0</v>
      </c>
      <c r="T57" s="152">
        <f>IFERROR(VLOOKUP(C57,#REF!,7,FALSE),0)-S57</f>
        <v>0</v>
      </c>
    </row>
    <row r="58" spans="2:20" s="59" customFormat="1" ht="15" customHeight="1" x14ac:dyDescent="0.2">
      <c r="B58" s="26" t="str">
        <f t="shared" ref="B58:B60" si="17">G58</f>
        <v>ימים</v>
      </c>
      <c r="C58" s="39" t="str">
        <f>'מק"ט'!$C$3&amp;VLOOKUP(G58,'מק"ט'!$D$2:$E$9,2,FALSE)&amp;VLOOKUP(E58,'מק"ט'!$F$2:$G$9,2,FALSE)&amp;D58</f>
        <v>76120115</v>
      </c>
      <c r="D58" s="56">
        <v>15</v>
      </c>
      <c r="E58" s="41" t="s">
        <v>140</v>
      </c>
      <c r="F58" s="60" t="s">
        <v>71</v>
      </c>
      <c r="G58" s="43" t="s">
        <v>20</v>
      </c>
      <c r="H58" s="44"/>
      <c r="I58" s="44"/>
      <c r="J58" s="44"/>
      <c r="K58" s="61"/>
      <c r="L58" s="183">
        <f t="shared" si="3"/>
        <v>55</v>
      </c>
      <c r="O58" s="36"/>
      <c r="P58" s="37"/>
      <c r="Q58" s="37"/>
      <c r="R58" s="37"/>
      <c r="S58" s="38"/>
      <c r="T58" s="152"/>
    </row>
    <row r="59" spans="2:20" s="59" customFormat="1" ht="15" customHeight="1" x14ac:dyDescent="0.2">
      <c r="B59" s="26" t="str">
        <f t="shared" si="17"/>
        <v>שבועות</v>
      </c>
      <c r="C59" s="39" t="str">
        <f>'מק"ט'!$C$3&amp;VLOOKUP(G59,'מק"ט'!$D$2:$E$9,2,FALSE)&amp;VLOOKUP(E59,'מק"ט'!$F$2:$G$9,2,FALSE)&amp;D59</f>
        <v>76130116</v>
      </c>
      <c r="D59" s="56">
        <v>16</v>
      </c>
      <c r="E59" s="41" t="s">
        <v>140</v>
      </c>
      <c r="F59" s="60" t="s">
        <v>71</v>
      </c>
      <c r="G59" s="43" t="s">
        <v>25</v>
      </c>
      <c r="H59" s="44"/>
      <c r="I59" s="44"/>
      <c r="J59" s="44"/>
      <c r="K59" s="61"/>
      <c r="L59" s="183">
        <f t="shared" si="3"/>
        <v>55</v>
      </c>
      <c r="O59" s="36"/>
      <c r="P59" s="37"/>
      <c r="Q59" s="37"/>
      <c r="R59" s="37"/>
      <c r="S59" s="38"/>
      <c r="T59" s="152"/>
    </row>
    <row r="60" spans="2:20" s="59" customFormat="1" ht="15" customHeight="1" x14ac:dyDescent="0.2">
      <c r="B60" s="26" t="str">
        <f t="shared" si="17"/>
        <v>חודשים</v>
      </c>
      <c r="C60" s="39" t="str">
        <f>'מק"ט'!$C$3&amp;VLOOKUP(G60,'מק"ט'!$D$2:$E$9,2,FALSE)&amp;VLOOKUP(E60,'מק"ט'!$F$2:$G$9,2,FALSE)&amp;D60</f>
        <v>76140117</v>
      </c>
      <c r="D60" s="56">
        <v>17</v>
      </c>
      <c r="E60" s="41" t="s">
        <v>140</v>
      </c>
      <c r="F60" s="60" t="s">
        <v>71</v>
      </c>
      <c r="G60" s="43" t="s">
        <v>23</v>
      </c>
      <c r="H60" s="44"/>
      <c r="I60" s="44"/>
      <c r="J60" s="44"/>
      <c r="K60" s="61"/>
      <c r="L60" s="183">
        <f t="shared" si="3"/>
        <v>55</v>
      </c>
      <c r="O60" s="36"/>
      <c r="P60" s="37"/>
      <c r="Q60" s="37"/>
      <c r="R60" s="37"/>
      <c r="S60" s="38"/>
      <c r="T60" s="152"/>
    </row>
    <row r="61" spans="2:20" s="59" customFormat="1" ht="15" customHeight="1" x14ac:dyDescent="0.2">
      <c r="B61" s="26" t="str">
        <f t="shared" si="0"/>
        <v>עונתי גלובלי</v>
      </c>
      <c r="C61" s="39" t="str">
        <f>'מק"ט'!$C$3&amp;VLOOKUP(G61,'מק"ט'!$D$2:$E$9,2,FALSE)&amp;VLOOKUP(E61,'מק"ט'!$F$2:$G$9,2,FALSE)&amp;D61</f>
        <v>76150114</v>
      </c>
      <c r="D61" s="56">
        <v>14</v>
      </c>
      <c r="E61" s="41" t="s">
        <v>140</v>
      </c>
      <c r="F61" s="60" t="s">
        <v>71</v>
      </c>
      <c r="G61" s="43" t="s">
        <v>22</v>
      </c>
      <c r="H61" s="44"/>
      <c r="I61" s="44"/>
      <c r="J61" s="44"/>
      <c r="K61" s="61"/>
      <c r="L61" s="183">
        <f t="shared" si="3"/>
        <v>55</v>
      </c>
      <c r="O61" s="36">
        <f>IFERROR(VLOOKUP(C61,#REF!,6,0),0)</f>
        <v>0</v>
      </c>
      <c r="P61" s="37">
        <f>IFERROR(VLOOKUP(C61,#REF!,5,0),0)</f>
        <v>0</v>
      </c>
      <c r="Q61" s="37">
        <f>IF(ISNUMBER(VLOOKUP(C61,#REF!,3,FALSE)),VLOOKUP(C61,#REF!,3,FALSE),1)</f>
        <v>1</v>
      </c>
      <c r="R61" s="37">
        <f t="shared" si="1"/>
        <v>0</v>
      </c>
      <c r="S61" s="38">
        <f t="shared" si="2"/>
        <v>0</v>
      </c>
      <c r="T61" s="152">
        <f>IFERROR(VLOOKUP(C61,#REF!,7,FALSE),0)-S61</f>
        <v>0</v>
      </c>
    </row>
    <row r="62" spans="2:20" ht="15" x14ac:dyDescent="0.2">
      <c r="B62" s="26" t="str">
        <f t="shared" si="0"/>
        <v>תכניות/פרקים</v>
      </c>
      <c r="C62" s="39" t="str">
        <f>'מק"ט'!$C$3&amp;VLOOKUP(G62,'מק"ט'!$D$2:$E$9,2,FALSE)&amp;VLOOKUP(E62,'מק"ט'!$F$2:$G$9,2,FALSE)&amp;D62</f>
        <v>76110108</v>
      </c>
      <c r="D62" s="54" t="s">
        <v>144</v>
      </c>
      <c r="E62" s="47" t="s">
        <v>140</v>
      </c>
      <c r="F62" s="57" t="s">
        <v>12</v>
      </c>
      <c r="G62" s="49" t="s">
        <v>24</v>
      </c>
      <c r="H62" s="62"/>
      <c r="I62" s="62"/>
      <c r="J62" s="62"/>
      <c r="K62" s="58"/>
      <c r="L62" s="183">
        <f t="shared" si="3"/>
        <v>60</v>
      </c>
      <c r="O62" s="36">
        <f>IFERROR(VLOOKUP(C62,#REF!,6,0),0)</f>
        <v>0</v>
      </c>
      <c r="P62" s="37">
        <f>IFERROR(VLOOKUP(C62,#REF!,5,0),0)</f>
        <v>0</v>
      </c>
      <c r="Q62" s="37">
        <f>IF(ISNUMBER(VLOOKUP(C62,#REF!,3,FALSE)),VLOOKUP(C62,#REF!,3,FALSE),1)</f>
        <v>1</v>
      </c>
      <c r="R62" s="37">
        <f t="shared" si="1"/>
        <v>0</v>
      </c>
      <c r="S62" s="38">
        <f t="shared" si="2"/>
        <v>0</v>
      </c>
      <c r="T62" s="152">
        <f>IFERROR(VLOOKUP(C62,#REF!,7,FALSE),0)-S62</f>
        <v>0</v>
      </c>
    </row>
    <row r="63" spans="2:20" ht="15" customHeight="1" x14ac:dyDescent="0.2">
      <c r="B63" s="26" t="str">
        <f t="shared" si="0"/>
        <v>ימים</v>
      </c>
      <c r="C63" s="39" t="str">
        <f>'מק"ט'!$C$3&amp;VLOOKUP(G63,'מק"ט'!$D$2:$E$9,2,FALSE)&amp;VLOOKUP(E63,'מק"ט'!$F$2:$G$9,2,FALSE)&amp;D63</f>
        <v>76120108</v>
      </c>
      <c r="D63" s="54" t="s">
        <v>144</v>
      </c>
      <c r="E63" s="47" t="s">
        <v>140</v>
      </c>
      <c r="F63" s="57" t="s">
        <v>12</v>
      </c>
      <c r="G63" s="49" t="s">
        <v>20</v>
      </c>
      <c r="H63" s="62"/>
      <c r="I63" s="62"/>
      <c r="J63" s="62"/>
      <c r="K63" s="58"/>
      <c r="L63" s="183">
        <f t="shared" si="3"/>
        <v>60</v>
      </c>
      <c r="O63" s="36">
        <f>IFERROR(VLOOKUP(C63,#REF!,6,0),0)</f>
        <v>0</v>
      </c>
      <c r="P63" s="37">
        <f>IFERROR(VLOOKUP(C63,#REF!,5,0),0)</f>
        <v>0</v>
      </c>
      <c r="Q63" s="37">
        <f>IF(ISNUMBER(VLOOKUP(C63,#REF!,3,FALSE)),VLOOKUP(C63,#REF!,3,FALSE),1)</f>
        <v>1</v>
      </c>
      <c r="R63" s="37">
        <f t="shared" si="1"/>
        <v>0</v>
      </c>
      <c r="S63" s="38">
        <f t="shared" si="2"/>
        <v>0</v>
      </c>
      <c r="T63" s="152">
        <f>IFERROR(VLOOKUP(C63,#REF!,7,FALSE),0)-S63</f>
        <v>0</v>
      </c>
    </row>
    <row r="64" spans="2:20" ht="15" customHeight="1" x14ac:dyDescent="0.2">
      <c r="B64" s="26" t="str">
        <f t="shared" ref="B64:B66" si="18">G64</f>
        <v>שבועות</v>
      </c>
      <c r="C64" s="39" t="str">
        <f>'מק"ט'!$C$3&amp;VLOOKUP(G64,'מק"ט'!$D$2:$E$9,2,FALSE)&amp;VLOOKUP(E64,'מק"ט'!$F$2:$G$9,2,FALSE)&amp;D64</f>
        <v>76130108</v>
      </c>
      <c r="D64" s="54" t="s">
        <v>144</v>
      </c>
      <c r="E64" s="47" t="s">
        <v>140</v>
      </c>
      <c r="F64" s="57" t="s">
        <v>12</v>
      </c>
      <c r="G64" s="49" t="s">
        <v>25</v>
      </c>
      <c r="H64" s="62"/>
      <c r="I64" s="62"/>
      <c r="J64" s="62"/>
      <c r="K64" s="58"/>
      <c r="L64" s="183">
        <f t="shared" si="3"/>
        <v>60</v>
      </c>
      <c r="O64" s="36"/>
      <c r="P64" s="37"/>
      <c r="Q64" s="37"/>
      <c r="R64" s="37"/>
      <c r="S64" s="38"/>
      <c r="T64" s="152"/>
    </row>
    <row r="65" spans="2:20" ht="15" customHeight="1" x14ac:dyDescent="0.2">
      <c r="B65" s="26" t="str">
        <f t="shared" si="18"/>
        <v>חודשים</v>
      </c>
      <c r="C65" s="39" t="str">
        <f>'מק"ט'!$C$3&amp;VLOOKUP(G65,'מק"ט'!$D$2:$E$9,2,FALSE)&amp;VLOOKUP(E65,'מק"ט'!$F$2:$G$9,2,FALSE)&amp;D65</f>
        <v>76140108</v>
      </c>
      <c r="D65" s="54" t="s">
        <v>144</v>
      </c>
      <c r="E65" s="47" t="s">
        <v>140</v>
      </c>
      <c r="F65" s="57" t="s">
        <v>12</v>
      </c>
      <c r="G65" s="49" t="s">
        <v>23</v>
      </c>
      <c r="H65" s="62"/>
      <c r="I65" s="62"/>
      <c r="J65" s="62"/>
      <c r="K65" s="58"/>
      <c r="L65" s="183">
        <f t="shared" si="3"/>
        <v>60</v>
      </c>
      <c r="O65" s="36"/>
      <c r="P65" s="37"/>
      <c r="Q65" s="37"/>
      <c r="R65" s="37"/>
      <c r="S65" s="38"/>
      <c r="T65" s="152"/>
    </row>
    <row r="66" spans="2:20" ht="15" customHeight="1" thickBot="1" x14ac:dyDescent="0.25">
      <c r="B66" s="26" t="str">
        <f t="shared" si="18"/>
        <v>עונתי גלובלי</v>
      </c>
      <c r="C66" s="39" t="str">
        <f>'מק"ט'!$C$3&amp;VLOOKUP(G66,'מק"ט'!$D$2:$E$9,2,FALSE)&amp;VLOOKUP(E66,'מק"ט'!$F$2:$G$9,2,FALSE)&amp;D66</f>
        <v>76150108</v>
      </c>
      <c r="D66" s="54" t="s">
        <v>144</v>
      </c>
      <c r="E66" s="47" t="s">
        <v>140</v>
      </c>
      <c r="F66" s="57" t="s">
        <v>12</v>
      </c>
      <c r="G66" s="49" t="s">
        <v>22</v>
      </c>
      <c r="H66" s="62"/>
      <c r="I66" s="62"/>
      <c r="J66" s="62"/>
      <c r="K66" s="58"/>
      <c r="L66" s="183">
        <f t="shared" si="3"/>
        <v>60</v>
      </c>
      <c r="O66" s="36"/>
      <c r="P66" s="37"/>
      <c r="Q66" s="37"/>
      <c r="R66" s="37"/>
      <c r="S66" s="38"/>
      <c r="T66" s="152"/>
    </row>
    <row r="67" spans="2:20" ht="15" x14ac:dyDescent="0.2">
      <c r="B67" s="184" t="str">
        <f t="shared" si="0"/>
        <v>תכניות/פרקים</v>
      </c>
      <c r="C67" s="30" t="str">
        <f>'מק"ט'!$C$3&amp;VLOOKUP(G67,'מק"ט'!$D$2:$E$9,2,FALSE)&amp;VLOOKUP(E67,'מק"ט'!$F$2:$G$9,2,FALSE)&amp;D67</f>
        <v>76110301</v>
      </c>
      <c r="D67" s="31" t="s">
        <v>145</v>
      </c>
      <c r="E67" s="63" t="s">
        <v>146</v>
      </c>
      <c r="F67" s="64" t="s">
        <v>72</v>
      </c>
      <c r="G67" s="34" t="s">
        <v>24</v>
      </c>
      <c r="H67" s="65"/>
      <c r="I67" s="65"/>
      <c r="J67" s="65"/>
      <c r="K67" s="66"/>
      <c r="L67" s="183">
        <f t="shared" si="3"/>
        <v>65</v>
      </c>
      <c r="O67" s="36">
        <f>IFERROR(VLOOKUP(C67,#REF!,6,0),0)</f>
        <v>0</v>
      </c>
      <c r="P67" s="37">
        <f>IFERROR(VLOOKUP(C67,#REF!,5,0),0)</f>
        <v>0</v>
      </c>
      <c r="Q67" s="37">
        <f>IF(ISNUMBER(VLOOKUP(C67,#REF!,3,FALSE)),VLOOKUP(C67,#REF!,3,FALSE),1)</f>
        <v>1</v>
      </c>
      <c r="R67" s="37">
        <f t="shared" si="1"/>
        <v>0</v>
      </c>
      <c r="S67" s="38">
        <f t="shared" si="2"/>
        <v>0</v>
      </c>
      <c r="T67" s="152">
        <f>IFERROR(VLOOKUP(C67,#REF!,7,FALSE),0)-S67</f>
        <v>0</v>
      </c>
    </row>
    <row r="68" spans="2:20" ht="15" x14ac:dyDescent="0.2">
      <c r="B68" s="184" t="str">
        <f t="shared" si="0"/>
        <v>ימים</v>
      </c>
      <c r="C68" s="39" t="str">
        <f>'מק"ט'!$C$3&amp;VLOOKUP(G68,'מק"ט'!$D$2:$E$9,2,FALSE)&amp;VLOOKUP(E68,'מק"ט'!$F$2:$G$9,2,FALSE)&amp;D68</f>
        <v>76120301</v>
      </c>
      <c r="D68" s="40" t="s">
        <v>145</v>
      </c>
      <c r="E68" s="67" t="s">
        <v>146</v>
      </c>
      <c r="F68" s="68" t="s">
        <v>72</v>
      </c>
      <c r="G68" s="43" t="s">
        <v>20</v>
      </c>
      <c r="H68" s="69"/>
      <c r="I68" s="69"/>
      <c r="J68" s="69"/>
      <c r="K68" s="61"/>
      <c r="L68" s="183">
        <f t="shared" si="3"/>
        <v>65</v>
      </c>
      <c r="O68" s="36">
        <f>IFERROR(VLOOKUP(C68,#REF!,6,0),0)</f>
        <v>0</v>
      </c>
      <c r="P68" s="37">
        <f>IFERROR(VLOOKUP(C68,#REF!,5,0),0)</f>
        <v>0</v>
      </c>
      <c r="Q68" s="37">
        <f>IF(ISNUMBER(VLOOKUP(C68,#REF!,3,FALSE)),VLOOKUP(C68,#REF!,3,FALSE),1)</f>
        <v>1</v>
      </c>
      <c r="R68" s="37">
        <f t="shared" si="1"/>
        <v>0</v>
      </c>
      <c r="S68" s="38">
        <f t="shared" si="2"/>
        <v>0</v>
      </c>
      <c r="T68" s="152">
        <f>IFERROR(VLOOKUP(C68,#REF!,7,FALSE),0)-S68</f>
        <v>0</v>
      </c>
    </row>
    <row r="69" spans="2:20" ht="15" x14ac:dyDescent="0.2">
      <c r="B69" s="184" t="str">
        <f t="shared" ref="B69:B71" si="19">G69</f>
        <v>שבועות</v>
      </c>
      <c r="C69" s="39" t="str">
        <f>'מק"ט'!$C$3&amp;VLOOKUP(G69,'מק"ט'!$D$2:$E$9,2,FALSE)&amp;VLOOKUP(E69,'מק"ט'!$F$2:$G$9,2,FALSE)&amp;D69</f>
        <v>76130301</v>
      </c>
      <c r="D69" s="40" t="s">
        <v>145</v>
      </c>
      <c r="E69" s="67" t="s">
        <v>146</v>
      </c>
      <c r="F69" s="68" t="s">
        <v>72</v>
      </c>
      <c r="G69" s="43" t="s">
        <v>25</v>
      </c>
      <c r="H69" s="69"/>
      <c r="I69" s="69"/>
      <c r="J69" s="69"/>
      <c r="K69" s="61"/>
      <c r="L69" s="183">
        <f t="shared" si="3"/>
        <v>65</v>
      </c>
      <c r="O69" s="36"/>
      <c r="P69" s="37"/>
      <c r="Q69" s="37"/>
      <c r="R69" s="37"/>
      <c r="S69" s="38"/>
      <c r="T69" s="152"/>
    </row>
    <row r="70" spans="2:20" ht="15" x14ac:dyDescent="0.2">
      <c r="B70" s="184" t="str">
        <f t="shared" si="19"/>
        <v>חודשים</v>
      </c>
      <c r="C70" s="39" t="str">
        <f>'מק"ט'!$C$3&amp;VLOOKUP(G70,'מק"ט'!$D$2:$E$9,2,FALSE)&amp;VLOOKUP(E70,'מק"ט'!$F$2:$G$9,2,FALSE)&amp;D70</f>
        <v>76140301</v>
      </c>
      <c r="D70" s="40" t="s">
        <v>145</v>
      </c>
      <c r="E70" s="67" t="s">
        <v>146</v>
      </c>
      <c r="F70" s="68" t="s">
        <v>72</v>
      </c>
      <c r="G70" s="43" t="s">
        <v>23</v>
      </c>
      <c r="H70" s="69"/>
      <c r="I70" s="69"/>
      <c r="J70" s="69"/>
      <c r="K70" s="61"/>
      <c r="L70" s="183">
        <f t="shared" si="3"/>
        <v>65</v>
      </c>
      <c r="O70" s="36"/>
      <c r="P70" s="37"/>
      <c r="Q70" s="37"/>
      <c r="R70" s="37"/>
      <c r="S70" s="38"/>
      <c r="T70" s="152"/>
    </row>
    <row r="71" spans="2:20" ht="15" x14ac:dyDescent="0.2">
      <c r="B71" s="184" t="str">
        <f t="shared" si="19"/>
        <v>עונתי גלובלי</v>
      </c>
      <c r="C71" s="39" t="str">
        <f>'מק"ט'!$C$3&amp;VLOOKUP(G71,'מק"ט'!$D$2:$E$9,2,FALSE)&amp;VLOOKUP(E71,'מק"ט'!$F$2:$G$9,2,FALSE)&amp;D71</f>
        <v>76150301</v>
      </c>
      <c r="D71" s="40" t="s">
        <v>145</v>
      </c>
      <c r="E71" s="67" t="s">
        <v>146</v>
      </c>
      <c r="F71" s="68" t="s">
        <v>72</v>
      </c>
      <c r="G71" s="43" t="s">
        <v>22</v>
      </c>
      <c r="H71" s="69"/>
      <c r="I71" s="69"/>
      <c r="J71" s="69"/>
      <c r="K71" s="61"/>
      <c r="L71" s="183">
        <f t="shared" si="3"/>
        <v>65</v>
      </c>
      <c r="O71" s="36"/>
      <c r="P71" s="37"/>
      <c r="Q71" s="37"/>
      <c r="R71" s="37"/>
      <c r="S71" s="38"/>
      <c r="T71" s="152"/>
    </row>
    <row r="72" spans="2:20" ht="15" customHeight="1" x14ac:dyDescent="0.2">
      <c r="B72" s="26" t="str">
        <f t="shared" si="0"/>
        <v>תכניות/פרקים</v>
      </c>
      <c r="C72" s="39" t="str">
        <f>'מק"ט'!$C$3&amp;VLOOKUP(G72,'מק"ט'!$D$2:$E$9,2,FALSE)&amp;VLOOKUP(E72,'מק"ט'!$F$2:$G$9,2,FALSE)&amp;D72</f>
        <v>76110302</v>
      </c>
      <c r="D72" s="70" t="s">
        <v>141</v>
      </c>
      <c r="E72" s="71" t="s">
        <v>146</v>
      </c>
      <c r="F72" s="72" t="s">
        <v>73</v>
      </c>
      <c r="G72" s="49" t="s">
        <v>24</v>
      </c>
      <c r="H72" s="62"/>
      <c r="I72" s="62"/>
      <c r="J72" s="50"/>
      <c r="K72" s="58"/>
      <c r="L72" s="183">
        <f t="shared" si="3"/>
        <v>70</v>
      </c>
      <c r="O72" s="36">
        <f>IFERROR(VLOOKUP(C72,#REF!,6,0),0)</f>
        <v>0</v>
      </c>
      <c r="P72" s="37">
        <f>IFERROR(VLOOKUP(C72,#REF!,5,0),0)</f>
        <v>0</v>
      </c>
      <c r="Q72" s="37">
        <f>IF(ISNUMBER(VLOOKUP(C72,#REF!,3,FALSE)),VLOOKUP(C72,#REF!,3,FALSE),1)</f>
        <v>1</v>
      </c>
      <c r="R72" s="37">
        <f t="shared" si="1"/>
        <v>0</v>
      </c>
      <c r="S72" s="38">
        <f t="shared" si="2"/>
        <v>0</v>
      </c>
      <c r="T72" s="152">
        <f>IFERROR(VLOOKUP(C72,#REF!,7,FALSE),0)-S72</f>
        <v>0</v>
      </c>
    </row>
    <row r="73" spans="2:20" ht="15" customHeight="1" x14ac:dyDescent="0.2">
      <c r="B73" s="26" t="str">
        <f t="shared" si="0"/>
        <v>ימים</v>
      </c>
      <c r="C73" s="39" t="str">
        <f>'מק"ט'!$C$3&amp;VLOOKUP(G73,'מק"ט'!$D$2:$E$9,2,FALSE)&amp;VLOOKUP(E73,'מק"ט'!$F$2:$G$9,2,FALSE)&amp;D73</f>
        <v>76120302</v>
      </c>
      <c r="D73" s="54" t="s">
        <v>141</v>
      </c>
      <c r="E73" s="71" t="s">
        <v>146</v>
      </c>
      <c r="F73" s="72" t="s">
        <v>73</v>
      </c>
      <c r="G73" s="49" t="s">
        <v>20</v>
      </c>
      <c r="H73" s="62"/>
      <c r="I73" s="62"/>
      <c r="J73" s="62"/>
      <c r="K73" s="58"/>
      <c r="L73" s="183">
        <f t="shared" si="3"/>
        <v>70</v>
      </c>
      <c r="O73" s="36">
        <f>IFERROR(VLOOKUP(C73,#REF!,6,0),0)</f>
        <v>0</v>
      </c>
      <c r="P73" s="37">
        <f>IFERROR(VLOOKUP(C73,#REF!,5,0),0)</f>
        <v>0</v>
      </c>
      <c r="Q73" s="37">
        <f>IF(ISNUMBER(VLOOKUP(C73,#REF!,3,FALSE)),VLOOKUP(C73,#REF!,3,FALSE),1)</f>
        <v>1</v>
      </c>
      <c r="R73" s="37">
        <f t="shared" si="1"/>
        <v>0</v>
      </c>
      <c r="S73" s="38">
        <f t="shared" si="2"/>
        <v>0</v>
      </c>
      <c r="T73" s="152">
        <f>IFERROR(VLOOKUP(C73,#REF!,7,FALSE),0)-S73</f>
        <v>0</v>
      </c>
    </row>
    <row r="74" spans="2:20" ht="15" customHeight="1" x14ac:dyDescent="0.2">
      <c r="B74" s="26" t="str">
        <f t="shared" ref="B74:B76" si="20">G74</f>
        <v>שבועות</v>
      </c>
      <c r="C74" s="39" t="str">
        <f>'מק"ט'!$C$3&amp;VLOOKUP(G74,'מק"ט'!$D$2:$E$9,2,FALSE)&amp;VLOOKUP(E74,'מק"ט'!$F$2:$G$9,2,FALSE)&amp;D74</f>
        <v>76130302</v>
      </c>
      <c r="D74" s="70" t="s">
        <v>141</v>
      </c>
      <c r="E74" s="71" t="s">
        <v>146</v>
      </c>
      <c r="F74" s="72" t="s">
        <v>73</v>
      </c>
      <c r="G74" s="49" t="s">
        <v>25</v>
      </c>
      <c r="H74" s="62"/>
      <c r="I74" s="62"/>
      <c r="J74" s="62"/>
      <c r="K74" s="58"/>
      <c r="L74" s="183">
        <f t="shared" si="3"/>
        <v>70</v>
      </c>
      <c r="O74" s="36"/>
      <c r="P74" s="37"/>
      <c r="Q74" s="37"/>
      <c r="R74" s="37"/>
      <c r="S74" s="38"/>
      <c r="T74" s="152"/>
    </row>
    <row r="75" spans="2:20" ht="15" customHeight="1" x14ac:dyDescent="0.2">
      <c r="B75" s="26" t="str">
        <f t="shared" si="20"/>
        <v>חודשים</v>
      </c>
      <c r="C75" s="39" t="str">
        <f>'מק"ט'!$C$3&amp;VLOOKUP(G75,'מק"ט'!$D$2:$E$9,2,FALSE)&amp;VLOOKUP(E75,'מק"ט'!$F$2:$G$9,2,FALSE)&amp;D75</f>
        <v>76140302</v>
      </c>
      <c r="D75" s="54" t="s">
        <v>141</v>
      </c>
      <c r="E75" s="71" t="s">
        <v>146</v>
      </c>
      <c r="F75" s="72" t="s">
        <v>73</v>
      </c>
      <c r="G75" s="49" t="s">
        <v>23</v>
      </c>
      <c r="H75" s="62"/>
      <c r="I75" s="62"/>
      <c r="J75" s="62"/>
      <c r="K75" s="58"/>
      <c r="L75" s="183">
        <f t="shared" si="3"/>
        <v>70</v>
      </c>
      <c r="O75" s="36"/>
      <c r="P75" s="37"/>
      <c r="Q75" s="37"/>
      <c r="R75" s="37"/>
      <c r="S75" s="38"/>
      <c r="T75" s="152"/>
    </row>
    <row r="76" spans="2:20" ht="15" customHeight="1" x14ac:dyDescent="0.2">
      <c r="B76" s="26" t="str">
        <f t="shared" si="20"/>
        <v>עונתי גלובלי</v>
      </c>
      <c r="C76" s="39" t="str">
        <f>'מק"ט'!$C$3&amp;VLOOKUP(G76,'מק"ט'!$D$2:$E$9,2,FALSE)&amp;VLOOKUP(E76,'מק"ט'!$F$2:$G$9,2,FALSE)&amp;D76</f>
        <v>76150302</v>
      </c>
      <c r="D76" s="70" t="s">
        <v>141</v>
      </c>
      <c r="E76" s="71" t="s">
        <v>146</v>
      </c>
      <c r="F76" s="72" t="s">
        <v>73</v>
      </c>
      <c r="G76" s="49" t="s">
        <v>22</v>
      </c>
      <c r="H76" s="62"/>
      <c r="I76" s="62"/>
      <c r="J76" s="62"/>
      <c r="K76" s="58"/>
      <c r="L76" s="183">
        <f t="shared" si="3"/>
        <v>70</v>
      </c>
      <c r="O76" s="36"/>
      <c r="P76" s="37"/>
      <c r="Q76" s="37"/>
      <c r="R76" s="37"/>
      <c r="S76" s="38"/>
      <c r="T76" s="152"/>
    </row>
    <row r="77" spans="2:20" ht="15" customHeight="1" x14ac:dyDescent="0.2">
      <c r="B77" s="26" t="str">
        <f t="shared" si="0"/>
        <v>תכניות/פרקים</v>
      </c>
      <c r="C77" s="39" t="str">
        <f>'מק"ט'!$C$3&amp;VLOOKUP(G77,'מק"ט'!$D$2:$E$9,2,FALSE)&amp;VLOOKUP(E77,'מק"ט'!$F$2:$G$9,2,FALSE)&amp;D77</f>
        <v>76110303</v>
      </c>
      <c r="D77" s="40" t="s">
        <v>142</v>
      </c>
      <c r="E77" s="67" t="s">
        <v>146</v>
      </c>
      <c r="F77" s="68" t="s">
        <v>74</v>
      </c>
      <c r="G77" s="43" t="s">
        <v>24</v>
      </c>
      <c r="H77" s="69"/>
      <c r="I77" s="69"/>
      <c r="J77" s="69"/>
      <c r="K77" s="61"/>
      <c r="L77" s="183">
        <f t="shared" si="3"/>
        <v>75</v>
      </c>
      <c r="O77" s="36">
        <f>IFERROR(VLOOKUP(C77,#REF!,6,0),0)</f>
        <v>0</v>
      </c>
      <c r="P77" s="37">
        <f>IFERROR(VLOOKUP(C77,#REF!,5,0),0)</f>
        <v>0</v>
      </c>
      <c r="Q77" s="37">
        <f>IF(ISNUMBER(VLOOKUP(C77,#REF!,3,FALSE)),VLOOKUP(C77,#REF!,3,FALSE),1)</f>
        <v>1</v>
      </c>
      <c r="R77" s="37">
        <f t="shared" si="1"/>
        <v>0</v>
      </c>
      <c r="S77" s="38">
        <f t="shared" si="2"/>
        <v>0</v>
      </c>
      <c r="T77" s="152">
        <f>IFERROR(VLOOKUP(C77,#REF!,7,FALSE),0)-S77</f>
        <v>0</v>
      </c>
    </row>
    <row r="78" spans="2:20" ht="15" customHeight="1" x14ac:dyDescent="0.2">
      <c r="B78" s="26" t="str">
        <f t="shared" si="0"/>
        <v>ימים</v>
      </c>
      <c r="C78" s="39" t="str">
        <f>'מק"ט'!$C$3&amp;VLOOKUP(G78,'מק"ט'!$D$2:$E$9,2,FALSE)&amp;VLOOKUP(E78,'מק"ט'!$F$2:$G$9,2,FALSE)&amp;D78</f>
        <v>76120303</v>
      </c>
      <c r="D78" s="40" t="s">
        <v>142</v>
      </c>
      <c r="E78" s="67" t="s">
        <v>146</v>
      </c>
      <c r="F78" s="68" t="s">
        <v>74</v>
      </c>
      <c r="G78" s="43" t="s">
        <v>20</v>
      </c>
      <c r="H78" s="69"/>
      <c r="I78" s="69"/>
      <c r="J78" s="69"/>
      <c r="K78" s="61"/>
      <c r="L78" s="183">
        <f t="shared" si="3"/>
        <v>75</v>
      </c>
      <c r="O78" s="36">
        <f>IFERROR(VLOOKUP(C78,#REF!,6,0),0)</f>
        <v>0</v>
      </c>
      <c r="P78" s="37">
        <f>IFERROR(VLOOKUP(C78,#REF!,5,0),0)</f>
        <v>0</v>
      </c>
      <c r="Q78" s="37">
        <f>IF(ISNUMBER(VLOOKUP(C78,#REF!,3,FALSE)),VLOOKUP(C78,#REF!,3,FALSE),1)</f>
        <v>1</v>
      </c>
      <c r="R78" s="37">
        <f t="shared" si="1"/>
        <v>0</v>
      </c>
      <c r="S78" s="38">
        <f t="shared" si="2"/>
        <v>0</v>
      </c>
      <c r="T78" s="152">
        <f>IFERROR(VLOOKUP(C78,#REF!,7,FALSE),0)-S78</f>
        <v>0</v>
      </c>
    </row>
    <row r="79" spans="2:20" ht="15" customHeight="1" x14ac:dyDescent="0.2">
      <c r="B79" s="26" t="str">
        <f t="shared" ref="B79:B81" si="21">G79</f>
        <v>שבועות</v>
      </c>
      <c r="C79" s="39" t="str">
        <f>'מק"ט'!$C$3&amp;VLOOKUP(G79,'מק"ט'!$D$2:$E$9,2,FALSE)&amp;VLOOKUP(E79,'מק"ט'!$F$2:$G$9,2,FALSE)&amp;D79</f>
        <v>76130303</v>
      </c>
      <c r="D79" s="40" t="s">
        <v>142</v>
      </c>
      <c r="E79" s="67" t="s">
        <v>146</v>
      </c>
      <c r="F79" s="68" t="s">
        <v>74</v>
      </c>
      <c r="G79" s="43" t="s">
        <v>25</v>
      </c>
      <c r="H79" s="69"/>
      <c r="I79" s="69"/>
      <c r="J79" s="69"/>
      <c r="K79" s="61"/>
      <c r="L79" s="183">
        <f t="shared" si="3"/>
        <v>75</v>
      </c>
      <c r="O79" s="36"/>
      <c r="P79" s="37"/>
      <c r="Q79" s="37"/>
      <c r="R79" s="37"/>
      <c r="S79" s="38"/>
      <c r="T79" s="152"/>
    </row>
    <row r="80" spans="2:20" ht="15" customHeight="1" x14ac:dyDescent="0.2">
      <c r="B80" s="26" t="str">
        <f t="shared" si="21"/>
        <v>חודשים</v>
      </c>
      <c r="C80" s="39" t="str">
        <f>'מק"ט'!$C$3&amp;VLOOKUP(G80,'מק"ט'!$D$2:$E$9,2,FALSE)&amp;VLOOKUP(E80,'מק"ט'!$F$2:$G$9,2,FALSE)&amp;D80</f>
        <v>76140303</v>
      </c>
      <c r="D80" s="40" t="s">
        <v>142</v>
      </c>
      <c r="E80" s="67" t="s">
        <v>146</v>
      </c>
      <c r="F80" s="68" t="s">
        <v>74</v>
      </c>
      <c r="G80" s="43" t="s">
        <v>23</v>
      </c>
      <c r="H80" s="69"/>
      <c r="I80" s="69"/>
      <c r="J80" s="69"/>
      <c r="K80" s="61"/>
      <c r="L80" s="183">
        <f t="shared" si="3"/>
        <v>75</v>
      </c>
      <c r="O80" s="36"/>
      <c r="P80" s="37"/>
      <c r="Q80" s="37"/>
      <c r="R80" s="37"/>
      <c r="S80" s="38"/>
      <c r="T80" s="152"/>
    </row>
    <row r="81" spans="2:25" ht="15" customHeight="1" x14ac:dyDescent="0.2">
      <c r="B81" s="26" t="str">
        <f t="shared" si="21"/>
        <v>עונתי גלובלי</v>
      </c>
      <c r="C81" s="39" t="str">
        <f>'מק"ט'!$C$3&amp;VLOOKUP(G81,'מק"ט'!$D$2:$E$9,2,FALSE)&amp;VLOOKUP(E81,'מק"ט'!$F$2:$G$9,2,FALSE)&amp;D81</f>
        <v>76150303</v>
      </c>
      <c r="D81" s="40" t="s">
        <v>142</v>
      </c>
      <c r="E81" s="67" t="s">
        <v>146</v>
      </c>
      <c r="F81" s="68" t="s">
        <v>74</v>
      </c>
      <c r="G81" s="43" t="s">
        <v>22</v>
      </c>
      <c r="H81" s="69"/>
      <c r="I81" s="69"/>
      <c r="J81" s="69"/>
      <c r="K81" s="61"/>
      <c r="L81" s="183">
        <f t="shared" si="3"/>
        <v>75</v>
      </c>
      <c r="O81" s="36"/>
      <c r="P81" s="37"/>
      <c r="Q81" s="37"/>
      <c r="R81" s="37"/>
      <c r="S81" s="38"/>
      <c r="T81" s="152"/>
    </row>
    <row r="82" spans="2:25" ht="15" customHeight="1" x14ac:dyDescent="0.2">
      <c r="B82" s="26" t="str">
        <f t="shared" si="0"/>
        <v>תכניות/פרקים</v>
      </c>
      <c r="C82" s="39" t="str">
        <f>'מק"ט'!$C$3&amp;VLOOKUP(G82,'מק"ט'!$D$2:$E$9,2,FALSE)&amp;VLOOKUP(E82,'מק"ט'!$F$2:$G$9,2,FALSE)&amp;D82</f>
        <v>76110304</v>
      </c>
      <c r="D82" s="70" t="s">
        <v>143</v>
      </c>
      <c r="E82" s="71" t="s">
        <v>146</v>
      </c>
      <c r="F82" s="73" t="s">
        <v>75</v>
      </c>
      <c r="G82" s="49" t="s">
        <v>24</v>
      </c>
      <c r="H82" s="62"/>
      <c r="I82" s="49"/>
      <c r="J82" s="50"/>
      <c r="K82" s="58"/>
      <c r="L82" s="183">
        <f t="shared" si="3"/>
        <v>80</v>
      </c>
      <c r="O82" s="36">
        <f>IFERROR(VLOOKUP(C82,#REF!,6,0),0)</f>
        <v>0</v>
      </c>
      <c r="P82" s="37">
        <f>IFERROR(VLOOKUP(C82,#REF!,5,0),0)</f>
        <v>0</v>
      </c>
      <c r="Q82" s="37">
        <f>IF(ISNUMBER(VLOOKUP(C82,#REF!,3,FALSE)),VLOOKUP(C82,#REF!,3,FALSE),1)</f>
        <v>1</v>
      </c>
      <c r="R82" s="37">
        <f t="shared" si="1"/>
        <v>0</v>
      </c>
      <c r="S82" s="38">
        <f t="shared" si="2"/>
        <v>0</v>
      </c>
      <c r="T82" s="152">
        <f>IFERROR(VLOOKUP(C82,#REF!,7,FALSE),0)-S82</f>
        <v>0</v>
      </c>
    </row>
    <row r="83" spans="2:25" ht="15" customHeight="1" x14ac:dyDescent="0.2">
      <c r="B83" s="26" t="str">
        <f t="shared" si="0"/>
        <v>ימים</v>
      </c>
      <c r="C83" s="39" t="str">
        <f>'מק"ט'!$C$3&amp;VLOOKUP(G83,'מק"ט'!$D$2:$E$9,2,FALSE)&amp;VLOOKUP(E83,'מק"ט'!$F$2:$G$9,2,FALSE)&amp;D83</f>
        <v>76120304</v>
      </c>
      <c r="D83" s="70" t="s">
        <v>143</v>
      </c>
      <c r="E83" s="71" t="s">
        <v>146</v>
      </c>
      <c r="F83" s="73" t="s">
        <v>75</v>
      </c>
      <c r="G83" s="49" t="s">
        <v>20</v>
      </c>
      <c r="H83" s="62"/>
      <c r="I83" s="49"/>
      <c r="J83" s="62"/>
      <c r="K83" s="58"/>
      <c r="L83" s="183">
        <f t="shared" si="3"/>
        <v>80</v>
      </c>
      <c r="O83" s="36">
        <f>IFERROR(VLOOKUP(C83,#REF!,6,0),0)</f>
        <v>0</v>
      </c>
      <c r="P83" s="37">
        <f>IFERROR(VLOOKUP(C83,#REF!,5,0),0)</f>
        <v>0</v>
      </c>
      <c r="Q83" s="37">
        <f>IF(ISNUMBER(VLOOKUP(C83,#REF!,3,FALSE)),VLOOKUP(C83,#REF!,3,FALSE),1)</f>
        <v>1</v>
      </c>
      <c r="R83" s="37">
        <f t="shared" si="1"/>
        <v>0</v>
      </c>
      <c r="S83" s="38">
        <f t="shared" si="2"/>
        <v>0</v>
      </c>
      <c r="T83" s="152">
        <f>IFERROR(VLOOKUP(C83,#REF!,7,FALSE),0)-S83</f>
        <v>0</v>
      </c>
    </row>
    <row r="84" spans="2:25" ht="15" customHeight="1" x14ac:dyDescent="0.2">
      <c r="B84" s="26" t="str">
        <f t="shared" si="0"/>
        <v>שבועות</v>
      </c>
      <c r="C84" s="39" t="str">
        <f>'מק"ט'!$C$3&amp;VLOOKUP(G84,'מק"ט'!$D$2:$E$9,2,FALSE)&amp;VLOOKUP(E84,'מק"ט'!$F$2:$G$9,2,FALSE)&amp;D84</f>
        <v>76130304</v>
      </c>
      <c r="D84" s="70" t="s">
        <v>143</v>
      </c>
      <c r="E84" s="71" t="s">
        <v>146</v>
      </c>
      <c r="F84" s="73" t="s">
        <v>75</v>
      </c>
      <c r="G84" s="49" t="s">
        <v>25</v>
      </c>
      <c r="H84" s="62"/>
      <c r="I84" s="49"/>
      <c r="J84" s="62"/>
      <c r="K84" s="58"/>
      <c r="L84" s="183">
        <f t="shared" si="3"/>
        <v>80</v>
      </c>
      <c r="O84" s="36">
        <f>IFERROR(VLOOKUP(C84,#REF!,6,0),0)</f>
        <v>0</v>
      </c>
      <c r="P84" s="37">
        <f>IFERROR(VLOOKUP(C84,#REF!,5,0),0)</f>
        <v>0</v>
      </c>
      <c r="Q84" s="37">
        <f>IF(ISNUMBER(VLOOKUP(C84,#REF!,3,FALSE)),VLOOKUP(C84,#REF!,3,FALSE),1)</f>
        <v>1</v>
      </c>
      <c r="R84" s="37">
        <f t="shared" si="1"/>
        <v>0</v>
      </c>
      <c r="S84" s="38">
        <f t="shared" si="2"/>
        <v>0</v>
      </c>
      <c r="T84" s="152">
        <f>IFERROR(VLOOKUP(C84,#REF!,7,FALSE),0)-S84</f>
        <v>0</v>
      </c>
    </row>
    <row r="85" spans="2:25" ht="15" customHeight="1" x14ac:dyDescent="0.2">
      <c r="B85" s="26" t="str">
        <f t="shared" ref="B85:B86" si="22">G85</f>
        <v>חודשים</v>
      </c>
      <c r="C85" s="39" t="str">
        <f>'מק"ט'!$C$3&amp;VLOOKUP(G85,'מק"ט'!$D$2:$E$9,2,FALSE)&amp;VLOOKUP(E85,'מק"ט'!$F$2:$G$9,2,FALSE)&amp;D85</f>
        <v>76140304</v>
      </c>
      <c r="D85" s="70" t="s">
        <v>143</v>
      </c>
      <c r="E85" s="71" t="s">
        <v>146</v>
      </c>
      <c r="F85" s="73" t="s">
        <v>75</v>
      </c>
      <c r="G85" s="49" t="s">
        <v>23</v>
      </c>
      <c r="H85" s="62"/>
      <c r="I85" s="49"/>
      <c r="J85" s="62"/>
      <c r="K85" s="58"/>
      <c r="L85" s="183">
        <f t="shared" si="3"/>
        <v>80</v>
      </c>
      <c r="O85" s="36"/>
      <c r="P85" s="37"/>
      <c r="Q85" s="37"/>
      <c r="R85" s="37"/>
      <c r="S85" s="38"/>
      <c r="T85" s="152"/>
    </row>
    <row r="86" spans="2:25" ht="15" customHeight="1" x14ac:dyDescent="0.2">
      <c r="B86" s="26" t="str">
        <f t="shared" si="22"/>
        <v>עונתי גלובלי</v>
      </c>
      <c r="C86" s="39" t="str">
        <f>'מק"ט'!$C$3&amp;VLOOKUP(G86,'מק"ט'!$D$2:$E$9,2,FALSE)&amp;VLOOKUP(E86,'מק"ט'!$F$2:$G$9,2,FALSE)&amp;D86</f>
        <v>76150304</v>
      </c>
      <c r="D86" s="70" t="s">
        <v>143</v>
      </c>
      <c r="E86" s="71" t="s">
        <v>146</v>
      </c>
      <c r="F86" s="73" t="s">
        <v>75</v>
      </c>
      <c r="G86" s="49" t="s">
        <v>22</v>
      </c>
      <c r="H86" s="62"/>
      <c r="I86" s="49"/>
      <c r="J86" s="62"/>
      <c r="K86" s="58"/>
      <c r="L86" s="183">
        <f t="shared" si="3"/>
        <v>80</v>
      </c>
      <c r="O86" s="36"/>
      <c r="P86" s="37"/>
      <c r="Q86" s="37"/>
      <c r="R86" s="37"/>
      <c r="S86" s="38"/>
      <c r="T86" s="152"/>
    </row>
    <row r="87" spans="2:25" ht="15" x14ac:dyDescent="0.2">
      <c r="B87" s="26" t="str">
        <f t="shared" si="0"/>
        <v>תכניות/פרקים</v>
      </c>
      <c r="C87" s="39" t="str">
        <f>'מק"ט'!$C$3&amp;VLOOKUP(G87,'מק"ט'!$D$2:$E$9,2,FALSE)&amp;VLOOKUP(E87,'מק"ט'!$F$2:$G$9,2,FALSE)&amp;D87</f>
        <v>76110305</v>
      </c>
      <c r="D87" s="40" t="s">
        <v>147</v>
      </c>
      <c r="E87" s="67" t="s">
        <v>146</v>
      </c>
      <c r="F87" s="74" t="s">
        <v>9</v>
      </c>
      <c r="G87" s="43" t="s">
        <v>24</v>
      </c>
      <c r="H87" s="69"/>
      <c r="I87" s="69"/>
      <c r="J87" s="69"/>
      <c r="K87" s="61"/>
      <c r="L87" s="183">
        <f t="shared" si="3"/>
        <v>85</v>
      </c>
      <c r="O87" s="36">
        <f>IFERROR(VLOOKUP(C87,#REF!,6,0),0)</f>
        <v>0</v>
      </c>
      <c r="P87" s="37">
        <f>IFERROR(VLOOKUP(C87,#REF!,5,0),0)</f>
        <v>0</v>
      </c>
      <c r="Q87" s="37">
        <f>IF(ISNUMBER(VLOOKUP(C87,#REF!,3,FALSE)),VLOOKUP(C87,#REF!,3,FALSE),1)</f>
        <v>1</v>
      </c>
      <c r="R87" s="37">
        <f t="shared" si="1"/>
        <v>0</v>
      </c>
      <c r="S87" s="38">
        <f t="shared" si="2"/>
        <v>0</v>
      </c>
      <c r="T87" s="152">
        <f>IFERROR(VLOOKUP(C87,#REF!,7,FALSE),0)-S87</f>
        <v>0</v>
      </c>
    </row>
    <row r="88" spans="2:25" ht="15" x14ac:dyDescent="0.2">
      <c r="B88" s="26" t="str">
        <f t="shared" si="0"/>
        <v>ימים</v>
      </c>
      <c r="C88" s="39" t="str">
        <f>'מק"ט'!$C$3&amp;VLOOKUP(G88,'מק"ט'!$D$2:$E$9,2,FALSE)&amp;VLOOKUP(E88,'מק"ט'!$F$2:$G$9,2,FALSE)&amp;D88</f>
        <v>76120305</v>
      </c>
      <c r="D88" s="40" t="s">
        <v>147</v>
      </c>
      <c r="E88" s="67" t="s">
        <v>146</v>
      </c>
      <c r="F88" s="74" t="s">
        <v>9</v>
      </c>
      <c r="G88" s="43" t="s">
        <v>20</v>
      </c>
      <c r="H88" s="69"/>
      <c r="I88" s="69"/>
      <c r="J88" s="69"/>
      <c r="K88" s="61"/>
      <c r="L88" s="183">
        <f t="shared" si="3"/>
        <v>85</v>
      </c>
      <c r="O88" s="36">
        <f>IFERROR(VLOOKUP(C88,#REF!,6,0),0)</f>
        <v>0</v>
      </c>
      <c r="P88" s="37">
        <f>IFERROR(VLOOKUP(C88,#REF!,5,0),0)</f>
        <v>0</v>
      </c>
      <c r="Q88" s="37">
        <f>IF(ISNUMBER(VLOOKUP(C88,#REF!,3,FALSE)),VLOOKUP(C88,#REF!,3,FALSE),1)</f>
        <v>1</v>
      </c>
      <c r="R88" s="37">
        <f t="shared" si="1"/>
        <v>0</v>
      </c>
      <c r="S88" s="38">
        <f t="shared" si="2"/>
        <v>0</v>
      </c>
      <c r="T88" s="152">
        <f>IFERROR(VLOOKUP(C88,#REF!,7,FALSE),0)-S88</f>
        <v>0</v>
      </c>
    </row>
    <row r="89" spans="2:25" ht="15" x14ac:dyDescent="0.2">
      <c r="B89" s="26" t="str">
        <f t="shared" ref="B89:B91" si="23">G89</f>
        <v>שבועות</v>
      </c>
      <c r="C89" s="39" t="str">
        <f>'מק"ט'!$C$3&amp;VLOOKUP(G89,'מק"ט'!$D$2:$E$9,2,FALSE)&amp;VLOOKUP(E89,'מק"ט'!$F$2:$G$9,2,FALSE)&amp;D89</f>
        <v>76130305</v>
      </c>
      <c r="D89" s="40" t="s">
        <v>147</v>
      </c>
      <c r="E89" s="67" t="s">
        <v>146</v>
      </c>
      <c r="F89" s="74" t="s">
        <v>9</v>
      </c>
      <c r="G89" s="43" t="s">
        <v>25</v>
      </c>
      <c r="H89" s="69"/>
      <c r="I89" s="69"/>
      <c r="J89" s="69"/>
      <c r="K89" s="61"/>
      <c r="L89" s="183">
        <f t="shared" si="3"/>
        <v>85</v>
      </c>
      <c r="O89" s="36"/>
      <c r="P89" s="37"/>
      <c r="Q89" s="37"/>
      <c r="R89" s="37"/>
      <c r="S89" s="38"/>
      <c r="T89" s="152"/>
    </row>
    <row r="90" spans="2:25" ht="15" x14ac:dyDescent="0.2">
      <c r="B90" s="26" t="str">
        <f t="shared" si="23"/>
        <v>חודשים</v>
      </c>
      <c r="C90" s="39" t="str">
        <f>'מק"ט'!$C$3&amp;VLOOKUP(G90,'מק"ט'!$D$2:$E$9,2,FALSE)&amp;VLOOKUP(E90,'מק"ט'!$F$2:$G$9,2,FALSE)&amp;D90</f>
        <v>76140305</v>
      </c>
      <c r="D90" s="40" t="s">
        <v>147</v>
      </c>
      <c r="E90" s="67" t="s">
        <v>146</v>
      </c>
      <c r="F90" s="74" t="s">
        <v>9</v>
      </c>
      <c r="G90" s="43" t="s">
        <v>23</v>
      </c>
      <c r="H90" s="69"/>
      <c r="I90" s="69"/>
      <c r="J90" s="69"/>
      <c r="K90" s="61"/>
      <c r="L90" s="183">
        <f t="shared" si="3"/>
        <v>85</v>
      </c>
      <c r="O90" s="36"/>
      <c r="P90" s="37"/>
      <c r="Q90" s="37"/>
      <c r="R90" s="37"/>
      <c r="S90" s="38"/>
      <c r="T90" s="152"/>
    </row>
    <row r="91" spans="2:25" ht="15" x14ac:dyDescent="0.2">
      <c r="B91" s="26" t="str">
        <f t="shared" si="23"/>
        <v>עונתי גלובלי</v>
      </c>
      <c r="C91" s="39" t="str">
        <f>'מק"ט'!$C$3&amp;VLOOKUP(G91,'מק"ט'!$D$2:$E$9,2,FALSE)&amp;VLOOKUP(E91,'מק"ט'!$F$2:$G$9,2,FALSE)&amp;D91</f>
        <v>76150305</v>
      </c>
      <c r="D91" s="40" t="s">
        <v>147</v>
      </c>
      <c r="E91" s="67" t="s">
        <v>146</v>
      </c>
      <c r="F91" s="74" t="s">
        <v>9</v>
      </c>
      <c r="G91" s="43" t="s">
        <v>22</v>
      </c>
      <c r="H91" s="69"/>
      <c r="I91" s="69"/>
      <c r="J91" s="69"/>
      <c r="K91" s="61"/>
      <c r="L91" s="183">
        <f t="shared" si="3"/>
        <v>85</v>
      </c>
      <c r="O91" s="36"/>
      <c r="P91" s="37"/>
      <c r="Q91" s="37"/>
      <c r="R91" s="37"/>
      <c r="S91" s="38"/>
      <c r="T91" s="152"/>
    </row>
    <row r="92" spans="2:25" ht="15" customHeight="1" x14ac:dyDescent="0.2">
      <c r="B92" s="184" t="str">
        <f t="shared" si="0"/>
        <v>תכניות/פרקים</v>
      </c>
      <c r="C92" s="39" t="str">
        <f>'מק"ט'!$C$3&amp;VLOOKUP(G92,'מק"ט'!$D$2:$E$9,2,FALSE)&amp;VLOOKUP(E92,'מק"ט'!$F$2:$G$9,2,FALSE)&amp;D92</f>
        <v>76110306</v>
      </c>
      <c r="D92" s="70" t="s">
        <v>148</v>
      </c>
      <c r="E92" s="71" t="s">
        <v>146</v>
      </c>
      <c r="F92" s="72" t="s">
        <v>18</v>
      </c>
      <c r="G92" s="49" t="s">
        <v>24</v>
      </c>
      <c r="H92" s="62"/>
      <c r="I92" s="62"/>
      <c r="J92" s="62"/>
      <c r="K92" s="58"/>
      <c r="L92" s="183">
        <f t="shared" si="3"/>
        <v>90</v>
      </c>
      <c r="O92" s="36">
        <f>IFERROR(VLOOKUP(C92,#REF!,6,0),0)</f>
        <v>0</v>
      </c>
      <c r="P92" s="37">
        <f>IFERROR(VLOOKUP(C92,#REF!,5,0),0)</f>
        <v>0</v>
      </c>
      <c r="Q92" s="37">
        <f>IF(ISNUMBER(VLOOKUP(C92,#REF!,3,FALSE)),VLOOKUP(C92,#REF!,3,FALSE),1)</f>
        <v>1</v>
      </c>
      <c r="R92" s="37">
        <f t="shared" si="1"/>
        <v>0</v>
      </c>
      <c r="S92" s="38">
        <f t="shared" si="2"/>
        <v>0</v>
      </c>
      <c r="T92" s="152">
        <f>IFERROR(VLOOKUP(C92,#REF!,7,FALSE),0)-S92</f>
        <v>0</v>
      </c>
      <c r="Y92" s="75"/>
    </row>
    <row r="93" spans="2:25" ht="15" customHeight="1" x14ac:dyDescent="0.2">
      <c r="B93" s="184" t="str">
        <f t="shared" si="0"/>
        <v>ימים</v>
      </c>
      <c r="C93" s="39" t="str">
        <f>'מק"ט'!$C$3&amp;VLOOKUP(G93,'מק"ט'!$D$2:$E$9,2,FALSE)&amp;VLOOKUP(E93,'מק"ט'!$F$2:$G$9,2,FALSE)&amp;D93</f>
        <v>76120306</v>
      </c>
      <c r="D93" s="70" t="s">
        <v>148</v>
      </c>
      <c r="E93" s="71" t="s">
        <v>146</v>
      </c>
      <c r="F93" s="72" t="s">
        <v>18</v>
      </c>
      <c r="G93" s="49" t="s">
        <v>20</v>
      </c>
      <c r="H93" s="62"/>
      <c r="I93" s="62"/>
      <c r="J93" s="62"/>
      <c r="K93" s="58"/>
      <c r="L93" s="183">
        <f t="shared" si="3"/>
        <v>90</v>
      </c>
      <c r="O93" s="36">
        <f>IFERROR(VLOOKUP(C93,#REF!,6,0),0)</f>
        <v>0</v>
      </c>
      <c r="P93" s="37">
        <f>IFERROR(VLOOKUP(C93,#REF!,5,0),0)</f>
        <v>0</v>
      </c>
      <c r="Q93" s="37">
        <f>IF(ISNUMBER(VLOOKUP(C93,#REF!,3,FALSE)),VLOOKUP(C93,#REF!,3,FALSE),1)</f>
        <v>1</v>
      </c>
      <c r="R93" s="37">
        <f t="shared" si="1"/>
        <v>0</v>
      </c>
      <c r="S93" s="38">
        <f t="shared" si="2"/>
        <v>0</v>
      </c>
      <c r="T93" s="152">
        <f>IFERROR(VLOOKUP(C93,#REF!,7,FALSE),0)-S93</f>
        <v>0</v>
      </c>
      <c r="Y93" s="75"/>
    </row>
    <row r="94" spans="2:25" ht="15" customHeight="1" x14ac:dyDescent="0.2">
      <c r="B94" s="184" t="str">
        <f t="shared" ref="B94:B96" si="24">G94</f>
        <v>שבועות</v>
      </c>
      <c r="C94" s="39" t="str">
        <f>'מק"ט'!$C$3&amp;VLOOKUP(G94,'מק"ט'!$D$2:$E$9,2,FALSE)&amp;VLOOKUP(E94,'מק"ט'!$F$2:$G$9,2,FALSE)&amp;D94</f>
        <v>76130306</v>
      </c>
      <c r="D94" s="70" t="s">
        <v>148</v>
      </c>
      <c r="E94" s="71" t="s">
        <v>146</v>
      </c>
      <c r="F94" s="72" t="s">
        <v>18</v>
      </c>
      <c r="G94" s="49" t="s">
        <v>25</v>
      </c>
      <c r="H94" s="62"/>
      <c r="I94" s="62"/>
      <c r="J94" s="62"/>
      <c r="K94" s="58"/>
      <c r="L94" s="183">
        <f t="shared" si="3"/>
        <v>90</v>
      </c>
      <c r="O94" s="36"/>
      <c r="P94" s="37"/>
      <c r="Q94" s="37"/>
      <c r="R94" s="37"/>
      <c r="S94" s="38"/>
      <c r="T94" s="152"/>
      <c r="Y94" s="75"/>
    </row>
    <row r="95" spans="2:25" ht="15" customHeight="1" x14ac:dyDescent="0.2">
      <c r="B95" s="184" t="str">
        <f t="shared" si="24"/>
        <v>חודשים</v>
      </c>
      <c r="C95" s="39" t="str">
        <f>'מק"ט'!$C$3&amp;VLOOKUP(G95,'מק"ט'!$D$2:$E$9,2,FALSE)&amp;VLOOKUP(E95,'מק"ט'!$F$2:$G$9,2,FALSE)&amp;D95</f>
        <v>76140306</v>
      </c>
      <c r="D95" s="70" t="s">
        <v>148</v>
      </c>
      <c r="E95" s="71" t="s">
        <v>146</v>
      </c>
      <c r="F95" s="72" t="s">
        <v>18</v>
      </c>
      <c r="G95" s="49" t="s">
        <v>23</v>
      </c>
      <c r="H95" s="62"/>
      <c r="I95" s="62"/>
      <c r="J95" s="62"/>
      <c r="K95" s="58"/>
      <c r="L95" s="183">
        <f t="shared" si="3"/>
        <v>90</v>
      </c>
      <c r="O95" s="36"/>
      <c r="P95" s="37"/>
      <c r="Q95" s="37"/>
      <c r="R95" s="37"/>
      <c r="S95" s="38"/>
      <c r="T95" s="152"/>
      <c r="Y95" s="75"/>
    </row>
    <row r="96" spans="2:25" ht="15" customHeight="1" thickBot="1" x14ac:dyDescent="0.25">
      <c r="B96" s="184" t="str">
        <f t="shared" si="24"/>
        <v>עונתי גלובלי</v>
      </c>
      <c r="C96" s="105" t="str">
        <f>'מק"ט'!$C$3&amp;VLOOKUP(G96,'מק"ט'!$D$2:$E$9,2,FALSE)&amp;VLOOKUP(E96,'מק"ט'!$F$2:$G$9,2,FALSE)&amp;D96</f>
        <v>76150306</v>
      </c>
      <c r="D96" s="76" t="s">
        <v>148</v>
      </c>
      <c r="E96" s="77" t="s">
        <v>146</v>
      </c>
      <c r="F96" s="78" t="s">
        <v>18</v>
      </c>
      <c r="G96" s="79" t="s">
        <v>22</v>
      </c>
      <c r="H96" s="80"/>
      <c r="I96" s="80"/>
      <c r="J96" s="80"/>
      <c r="K96" s="81"/>
      <c r="L96" s="183">
        <f t="shared" si="3"/>
        <v>90</v>
      </c>
      <c r="O96" s="36"/>
      <c r="P96" s="37"/>
      <c r="Q96" s="37"/>
      <c r="R96" s="37"/>
      <c r="S96" s="38"/>
      <c r="T96" s="152"/>
      <c r="Y96" s="75"/>
    </row>
    <row r="97" spans="2:25" ht="15" customHeight="1" x14ac:dyDescent="0.2">
      <c r="B97" s="26" t="str">
        <f t="shared" si="0"/>
        <v>תכניות/פרקים</v>
      </c>
      <c r="C97" s="39" t="str">
        <f>'מק"ט'!$C$3&amp;VLOOKUP(G97,'מק"ט'!$D$2:$E$9,2,FALSE)&amp;VLOOKUP(E97,'מק"ט'!$F$2:$G$9,2,FALSE)&amp;D97</f>
        <v>76110400</v>
      </c>
      <c r="D97" s="156" t="s">
        <v>152</v>
      </c>
      <c r="E97" s="67" t="s">
        <v>149</v>
      </c>
      <c r="F97" s="68" t="s">
        <v>188</v>
      </c>
      <c r="G97" s="43" t="s">
        <v>24</v>
      </c>
      <c r="H97" s="69"/>
      <c r="I97" s="69"/>
      <c r="J97" s="69"/>
      <c r="K97" s="61"/>
      <c r="L97" s="183">
        <f t="shared" si="3"/>
        <v>95</v>
      </c>
      <c r="O97" s="36">
        <f>IFERROR(VLOOKUP(C97,#REF!,6,0),0)</f>
        <v>0</v>
      </c>
      <c r="P97" s="37">
        <f>IFERROR(VLOOKUP(C97,#REF!,5,0),0)</f>
        <v>0</v>
      </c>
      <c r="Q97" s="37">
        <f>IF(ISNUMBER(VLOOKUP(C97,#REF!,3,FALSE)),VLOOKUP(C97,#REF!,3,FALSE),1)</f>
        <v>1</v>
      </c>
      <c r="R97" s="37">
        <f>IFERROR((P97*Q97),0)</f>
        <v>0</v>
      </c>
      <c r="S97" s="38">
        <f>O97*R97</f>
        <v>0</v>
      </c>
      <c r="T97" s="152">
        <f>IFERROR(VLOOKUP(C97,#REF!,7,FALSE),0)-S97</f>
        <v>0</v>
      </c>
      <c r="Y97" s="75"/>
    </row>
    <row r="98" spans="2:25" ht="15" customHeight="1" x14ac:dyDescent="0.2">
      <c r="B98" s="26" t="str">
        <f t="shared" ref="B98:B101" si="25">G98</f>
        <v>ימים</v>
      </c>
      <c r="C98" s="39" t="str">
        <f>'מק"ט'!$C$3&amp;VLOOKUP(G98,'מק"ט'!$D$2:$E$9,2,FALSE)&amp;VLOOKUP(E98,'מק"ט'!$F$2:$G$9,2,FALSE)&amp;D98</f>
        <v>76120401</v>
      </c>
      <c r="D98" s="156" t="s">
        <v>145</v>
      </c>
      <c r="E98" s="67" t="s">
        <v>149</v>
      </c>
      <c r="F98" s="68" t="s">
        <v>188</v>
      </c>
      <c r="G98" s="43" t="s">
        <v>20</v>
      </c>
      <c r="H98" s="69"/>
      <c r="I98" s="69"/>
      <c r="J98" s="69"/>
      <c r="K98" s="61"/>
      <c r="L98" s="183">
        <f t="shared" si="3"/>
        <v>95</v>
      </c>
      <c r="O98" s="36"/>
      <c r="P98" s="37"/>
      <c r="Q98" s="37"/>
      <c r="R98" s="37"/>
      <c r="S98" s="38"/>
      <c r="T98" s="152"/>
      <c r="Y98" s="75"/>
    </row>
    <row r="99" spans="2:25" ht="15" customHeight="1" x14ac:dyDescent="0.2">
      <c r="B99" s="26" t="str">
        <f t="shared" si="25"/>
        <v>שבועות</v>
      </c>
      <c r="C99" s="39" t="str">
        <f>'מק"ט'!$C$3&amp;VLOOKUP(G99,'מק"ט'!$D$2:$E$9,2,FALSE)&amp;VLOOKUP(E99,'מק"ט'!$F$2:$G$9,2,FALSE)&amp;D99</f>
        <v>76130402</v>
      </c>
      <c r="D99" s="156" t="s">
        <v>141</v>
      </c>
      <c r="E99" s="67" t="s">
        <v>149</v>
      </c>
      <c r="F99" s="68" t="s">
        <v>188</v>
      </c>
      <c r="G99" s="43" t="s">
        <v>25</v>
      </c>
      <c r="H99" s="69"/>
      <c r="I99" s="69"/>
      <c r="J99" s="69"/>
      <c r="K99" s="61"/>
      <c r="L99" s="183">
        <f t="shared" si="3"/>
        <v>95</v>
      </c>
      <c r="O99" s="36"/>
      <c r="P99" s="37"/>
      <c r="Q99" s="37"/>
      <c r="R99" s="37"/>
      <c r="S99" s="38"/>
      <c r="T99" s="152"/>
      <c r="Y99" s="75"/>
    </row>
    <row r="100" spans="2:25" ht="15" customHeight="1" x14ac:dyDescent="0.2">
      <c r="B100" s="26" t="str">
        <f t="shared" si="25"/>
        <v>חודשים</v>
      </c>
      <c r="C100" s="39" t="str">
        <f>'מק"ט'!$C$3&amp;VLOOKUP(G100,'מק"ט'!$D$2:$E$9,2,FALSE)&amp;VLOOKUP(E100,'מק"ט'!$F$2:$G$9,2,FALSE)&amp;D100</f>
        <v>76140403</v>
      </c>
      <c r="D100" s="156" t="s">
        <v>142</v>
      </c>
      <c r="E100" s="67" t="s">
        <v>149</v>
      </c>
      <c r="F100" s="68" t="s">
        <v>188</v>
      </c>
      <c r="G100" s="43" t="s">
        <v>23</v>
      </c>
      <c r="H100" s="69"/>
      <c r="I100" s="69"/>
      <c r="J100" s="69"/>
      <c r="K100" s="61"/>
      <c r="L100" s="183">
        <f t="shared" si="3"/>
        <v>95</v>
      </c>
      <c r="O100" s="36"/>
      <c r="P100" s="37"/>
      <c r="Q100" s="37"/>
      <c r="R100" s="37"/>
      <c r="S100" s="38"/>
      <c r="T100" s="152"/>
      <c r="Y100" s="75"/>
    </row>
    <row r="101" spans="2:25" ht="15" customHeight="1" x14ac:dyDescent="0.2">
      <c r="B101" s="26" t="str">
        <f t="shared" si="25"/>
        <v>עונתי גלובלי</v>
      </c>
      <c r="C101" s="39" t="str">
        <f>'מק"ט'!$C$3&amp;VLOOKUP(G101,'מק"ט'!$D$2:$E$9,2,FALSE)&amp;VLOOKUP(E101,'מק"ט'!$F$2:$G$9,2,FALSE)&amp;D101</f>
        <v>76150404</v>
      </c>
      <c r="D101" s="156" t="s">
        <v>143</v>
      </c>
      <c r="E101" s="67" t="s">
        <v>149</v>
      </c>
      <c r="F101" s="68" t="s">
        <v>188</v>
      </c>
      <c r="G101" s="43" t="s">
        <v>22</v>
      </c>
      <c r="H101" s="69"/>
      <c r="I101" s="69"/>
      <c r="J101" s="69"/>
      <c r="K101" s="61"/>
      <c r="L101" s="183">
        <f t="shared" si="3"/>
        <v>95</v>
      </c>
      <c r="O101" s="36"/>
      <c r="P101" s="37"/>
      <c r="Q101" s="37"/>
      <c r="R101" s="37"/>
      <c r="S101" s="38"/>
      <c r="T101" s="152"/>
      <c r="Y101" s="75"/>
    </row>
    <row r="102" spans="2:25" ht="15" customHeight="1" x14ac:dyDescent="0.2">
      <c r="B102" s="26" t="str">
        <f t="shared" si="0"/>
        <v>תכניות/פרקים</v>
      </c>
      <c r="C102" s="39" t="str">
        <f>'מק"ט'!$C$3&amp;VLOOKUP(G102,'מק"ט'!$D$2:$E$9,2,FALSE)&amp;VLOOKUP(E102,'מק"ט'!$F$2:$G$9,2,FALSE)&amp;D102</f>
        <v>76110401</v>
      </c>
      <c r="D102" s="70" t="s">
        <v>145</v>
      </c>
      <c r="E102" s="71" t="s">
        <v>149</v>
      </c>
      <c r="F102" s="72" t="s">
        <v>209</v>
      </c>
      <c r="G102" s="49" t="s">
        <v>24</v>
      </c>
      <c r="H102" s="62"/>
      <c r="I102" s="62"/>
      <c r="J102" s="62"/>
      <c r="K102" s="58"/>
      <c r="L102" s="183">
        <f t="shared" si="3"/>
        <v>100</v>
      </c>
      <c r="O102" s="36">
        <f>IFERROR(VLOOKUP(C102,#REF!,6,0),0)</f>
        <v>0</v>
      </c>
      <c r="P102" s="37">
        <f>IFERROR(VLOOKUP(C102,#REF!,5,0),0)</f>
        <v>0</v>
      </c>
      <c r="Q102" s="37">
        <f>IF(ISNUMBER(VLOOKUP(C102,#REF!,3,FALSE)),VLOOKUP(C102,#REF!,3,FALSE),1)</f>
        <v>1</v>
      </c>
      <c r="R102" s="37">
        <f t="shared" si="1"/>
        <v>0</v>
      </c>
      <c r="S102" s="38">
        <f t="shared" si="2"/>
        <v>0</v>
      </c>
      <c r="T102" s="152">
        <f>IFERROR(VLOOKUP(C102,#REF!,7,FALSE),0)-S102</f>
        <v>0</v>
      </c>
      <c r="Y102" s="75"/>
    </row>
    <row r="103" spans="2:25" ht="15" customHeight="1" x14ac:dyDescent="0.2">
      <c r="B103" s="26" t="str">
        <f t="shared" ref="B103:B106" si="26">G103</f>
        <v>ימים</v>
      </c>
      <c r="C103" s="39" t="str">
        <f>'מק"ט'!$C$3&amp;VLOOKUP(G103,'מק"ט'!$D$2:$E$9,2,FALSE)&amp;VLOOKUP(E103,'מק"ט'!$F$2:$G$9,2,FALSE)&amp;D103</f>
        <v>76120402</v>
      </c>
      <c r="D103" s="70" t="s">
        <v>141</v>
      </c>
      <c r="E103" s="71" t="s">
        <v>149</v>
      </c>
      <c r="F103" s="72" t="s">
        <v>209</v>
      </c>
      <c r="G103" s="49" t="s">
        <v>20</v>
      </c>
      <c r="H103" s="62"/>
      <c r="I103" s="62"/>
      <c r="J103" s="62"/>
      <c r="K103" s="58"/>
      <c r="L103" s="183">
        <f t="shared" si="3"/>
        <v>100</v>
      </c>
      <c r="O103" s="36"/>
      <c r="P103" s="37"/>
      <c r="Q103" s="37"/>
      <c r="R103" s="37"/>
      <c r="S103" s="38"/>
      <c r="T103" s="152"/>
      <c r="Y103" s="75"/>
    </row>
    <row r="104" spans="2:25" ht="15" customHeight="1" x14ac:dyDescent="0.2">
      <c r="B104" s="26" t="str">
        <f t="shared" si="26"/>
        <v>שבועות</v>
      </c>
      <c r="C104" s="39" t="str">
        <f>'מק"ט'!$C$3&amp;VLOOKUP(G104,'מק"ט'!$D$2:$E$9,2,FALSE)&amp;VLOOKUP(E104,'מק"ט'!$F$2:$G$9,2,FALSE)&amp;D104</f>
        <v>76130403</v>
      </c>
      <c r="D104" s="70" t="s">
        <v>142</v>
      </c>
      <c r="E104" s="71" t="s">
        <v>149</v>
      </c>
      <c r="F104" s="72" t="s">
        <v>209</v>
      </c>
      <c r="G104" s="49" t="s">
        <v>25</v>
      </c>
      <c r="H104" s="62"/>
      <c r="I104" s="62"/>
      <c r="J104" s="62"/>
      <c r="K104" s="58"/>
      <c r="L104" s="183">
        <f t="shared" si="3"/>
        <v>100</v>
      </c>
      <c r="O104" s="36"/>
      <c r="P104" s="37"/>
      <c r="Q104" s="37"/>
      <c r="R104" s="37"/>
      <c r="S104" s="38"/>
      <c r="T104" s="152"/>
      <c r="Y104" s="75"/>
    </row>
    <row r="105" spans="2:25" ht="15" customHeight="1" x14ac:dyDescent="0.2">
      <c r="B105" s="26" t="str">
        <f t="shared" si="26"/>
        <v>חודשים</v>
      </c>
      <c r="C105" s="39" t="str">
        <f>'מק"ט'!$C$3&amp;VLOOKUP(G105,'מק"ט'!$D$2:$E$9,2,FALSE)&amp;VLOOKUP(E105,'מק"ט'!$F$2:$G$9,2,FALSE)&amp;D105</f>
        <v>76140404</v>
      </c>
      <c r="D105" s="70" t="s">
        <v>143</v>
      </c>
      <c r="E105" s="71" t="s">
        <v>149</v>
      </c>
      <c r="F105" s="72" t="s">
        <v>209</v>
      </c>
      <c r="G105" s="49" t="s">
        <v>23</v>
      </c>
      <c r="H105" s="62"/>
      <c r="I105" s="62"/>
      <c r="J105" s="62"/>
      <c r="K105" s="58"/>
      <c r="L105" s="183">
        <f t="shared" si="3"/>
        <v>100</v>
      </c>
      <c r="O105" s="36"/>
      <c r="P105" s="37"/>
      <c r="Q105" s="37"/>
      <c r="R105" s="37"/>
      <c r="S105" s="38"/>
      <c r="T105" s="152"/>
      <c r="Y105" s="75"/>
    </row>
    <row r="106" spans="2:25" ht="15" customHeight="1" x14ac:dyDescent="0.2">
      <c r="B106" s="26" t="str">
        <f t="shared" si="26"/>
        <v>עונתי גלובלי</v>
      </c>
      <c r="C106" s="39" t="str">
        <f>'מק"ט'!$C$3&amp;VLOOKUP(G106,'מק"ט'!$D$2:$E$9,2,FALSE)&amp;VLOOKUP(E106,'מק"ט'!$F$2:$G$9,2,FALSE)&amp;D106</f>
        <v>76150405</v>
      </c>
      <c r="D106" s="70" t="s">
        <v>147</v>
      </c>
      <c r="E106" s="71" t="s">
        <v>149</v>
      </c>
      <c r="F106" s="72" t="s">
        <v>209</v>
      </c>
      <c r="G106" s="49" t="s">
        <v>22</v>
      </c>
      <c r="H106" s="62"/>
      <c r="I106" s="62"/>
      <c r="J106" s="62"/>
      <c r="K106" s="58"/>
      <c r="L106" s="183">
        <f t="shared" si="3"/>
        <v>100</v>
      </c>
      <c r="O106" s="36"/>
      <c r="P106" s="37"/>
      <c r="Q106" s="37"/>
      <c r="R106" s="37"/>
      <c r="S106" s="38"/>
      <c r="T106" s="152"/>
      <c r="Y106" s="75"/>
    </row>
    <row r="107" spans="2:25" ht="14.25" customHeight="1" x14ac:dyDescent="0.2">
      <c r="B107" s="26" t="str">
        <f t="shared" si="0"/>
        <v>תכניות/פרקים</v>
      </c>
      <c r="C107" s="39" t="str">
        <f>'מק"ט'!$C$3&amp;VLOOKUP(G107,'מק"ט'!$D$2:$E$9,2,FALSE)&amp;VLOOKUP(E107,'מק"ט'!$F$2:$G$9,2,FALSE)&amp;D107</f>
        <v>76110402</v>
      </c>
      <c r="D107" s="40" t="s">
        <v>141</v>
      </c>
      <c r="E107" s="67" t="s">
        <v>149</v>
      </c>
      <c r="F107" s="83" t="s">
        <v>76</v>
      </c>
      <c r="G107" s="43" t="s">
        <v>24</v>
      </c>
      <c r="H107" s="69"/>
      <c r="I107" s="69"/>
      <c r="J107" s="69"/>
      <c r="K107" s="61"/>
      <c r="L107" s="183">
        <f t="shared" si="3"/>
        <v>105</v>
      </c>
      <c r="O107" s="36">
        <f>IFERROR(VLOOKUP(C107,#REF!,6,0),0)</f>
        <v>0</v>
      </c>
      <c r="P107" s="37">
        <f>IFERROR(VLOOKUP(C107,#REF!,5,0),0)</f>
        <v>0</v>
      </c>
      <c r="Q107" s="37">
        <f>IF(ISNUMBER(VLOOKUP(C107,#REF!,3,FALSE)),VLOOKUP(C107,#REF!,3,FALSE),1)</f>
        <v>1</v>
      </c>
      <c r="R107" s="37">
        <f>IFERROR((P107*Q107),0)</f>
        <v>0</v>
      </c>
      <c r="S107" s="38">
        <f>O107*R107</f>
        <v>0</v>
      </c>
      <c r="T107" s="152">
        <f>IFERROR(VLOOKUP(C107,#REF!,7,FALSE),0)-S107</f>
        <v>0</v>
      </c>
      <c r="Y107" s="75"/>
    </row>
    <row r="108" spans="2:25" ht="14.25" customHeight="1" x14ac:dyDescent="0.2">
      <c r="B108" s="26" t="str">
        <f t="shared" ref="B108:B111" si="27">G108</f>
        <v>ימים</v>
      </c>
      <c r="C108" s="39" t="str">
        <f>'מק"ט'!$C$3&amp;VLOOKUP(G108,'מק"ט'!$D$2:$E$9,2,FALSE)&amp;VLOOKUP(E108,'מק"ט'!$F$2:$G$9,2,FALSE)&amp;D108</f>
        <v>76120403</v>
      </c>
      <c r="D108" s="40" t="s">
        <v>142</v>
      </c>
      <c r="E108" s="67" t="s">
        <v>149</v>
      </c>
      <c r="F108" s="83" t="s">
        <v>76</v>
      </c>
      <c r="G108" s="43" t="s">
        <v>20</v>
      </c>
      <c r="H108" s="69"/>
      <c r="I108" s="69"/>
      <c r="J108" s="69"/>
      <c r="K108" s="61"/>
      <c r="L108" s="183">
        <f t="shared" si="3"/>
        <v>105</v>
      </c>
      <c r="O108" s="36"/>
      <c r="P108" s="37"/>
      <c r="Q108" s="37"/>
      <c r="R108" s="37"/>
      <c r="S108" s="38"/>
      <c r="T108" s="152"/>
      <c r="Y108" s="75"/>
    </row>
    <row r="109" spans="2:25" ht="14.25" customHeight="1" x14ac:dyDescent="0.2">
      <c r="B109" s="26" t="str">
        <f t="shared" si="27"/>
        <v>שבועות</v>
      </c>
      <c r="C109" s="39" t="str">
        <f>'מק"ט'!$C$3&amp;VLOOKUP(G109,'מק"ט'!$D$2:$E$9,2,FALSE)&amp;VLOOKUP(E109,'מק"ט'!$F$2:$G$9,2,FALSE)&amp;D109</f>
        <v>76130404</v>
      </c>
      <c r="D109" s="40" t="s">
        <v>143</v>
      </c>
      <c r="E109" s="67" t="s">
        <v>149</v>
      </c>
      <c r="F109" s="83" t="s">
        <v>76</v>
      </c>
      <c r="G109" s="43" t="s">
        <v>25</v>
      </c>
      <c r="H109" s="69"/>
      <c r="I109" s="69"/>
      <c r="J109" s="69"/>
      <c r="K109" s="61"/>
      <c r="L109" s="183">
        <f t="shared" si="3"/>
        <v>105</v>
      </c>
      <c r="O109" s="36"/>
      <c r="P109" s="37"/>
      <c r="Q109" s="37"/>
      <c r="R109" s="37"/>
      <c r="S109" s="38"/>
      <c r="T109" s="152"/>
      <c r="Y109" s="75"/>
    </row>
    <row r="110" spans="2:25" ht="14.25" customHeight="1" x14ac:dyDescent="0.2">
      <c r="B110" s="26" t="str">
        <f t="shared" si="27"/>
        <v>חודשים</v>
      </c>
      <c r="C110" s="39" t="str">
        <f>'מק"ט'!$C$3&amp;VLOOKUP(G110,'מק"ט'!$D$2:$E$9,2,FALSE)&amp;VLOOKUP(E110,'מק"ט'!$F$2:$G$9,2,FALSE)&amp;D110</f>
        <v>76140405</v>
      </c>
      <c r="D110" s="40" t="s">
        <v>147</v>
      </c>
      <c r="E110" s="67" t="s">
        <v>149</v>
      </c>
      <c r="F110" s="83" t="s">
        <v>76</v>
      </c>
      <c r="G110" s="43" t="s">
        <v>23</v>
      </c>
      <c r="H110" s="69"/>
      <c r="I110" s="69"/>
      <c r="J110" s="69"/>
      <c r="K110" s="61"/>
      <c r="L110" s="183">
        <f t="shared" si="3"/>
        <v>105</v>
      </c>
      <c r="O110" s="36"/>
      <c r="P110" s="37"/>
      <c r="Q110" s="37"/>
      <c r="R110" s="37"/>
      <c r="S110" s="38"/>
      <c r="T110" s="152"/>
      <c r="Y110" s="75"/>
    </row>
    <row r="111" spans="2:25" ht="14.25" customHeight="1" x14ac:dyDescent="0.2">
      <c r="B111" s="26" t="str">
        <f t="shared" si="27"/>
        <v>עונתי גלובלי</v>
      </c>
      <c r="C111" s="39" t="str">
        <f>'מק"ט'!$C$3&amp;VLOOKUP(G111,'מק"ט'!$D$2:$E$9,2,FALSE)&amp;VLOOKUP(E111,'מק"ט'!$F$2:$G$9,2,FALSE)&amp;D111</f>
        <v>76150406</v>
      </c>
      <c r="D111" s="40" t="s">
        <v>148</v>
      </c>
      <c r="E111" s="67" t="s">
        <v>149</v>
      </c>
      <c r="F111" s="83" t="s">
        <v>76</v>
      </c>
      <c r="G111" s="43" t="s">
        <v>22</v>
      </c>
      <c r="H111" s="69"/>
      <c r="I111" s="69"/>
      <c r="J111" s="69"/>
      <c r="K111" s="61"/>
      <c r="L111" s="183">
        <f t="shared" si="3"/>
        <v>105</v>
      </c>
      <c r="O111" s="36"/>
      <c r="P111" s="37"/>
      <c r="Q111" s="37"/>
      <c r="R111" s="37"/>
      <c r="S111" s="38"/>
      <c r="T111" s="152"/>
      <c r="Y111" s="75"/>
    </row>
    <row r="112" spans="2:25" ht="15" customHeight="1" x14ac:dyDescent="0.2">
      <c r="B112" s="26" t="str">
        <f t="shared" si="0"/>
        <v>תכניות/פרקים</v>
      </c>
      <c r="C112" s="39" t="str">
        <f>'מק"ט'!$C$3&amp;VLOOKUP(G112,'מק"ט'!$D$2:$E$9,2,FALSE)&amp;VLOOKUP(E112,'מק"ט'!$F$2:$G$9,2,FALSE)&amp;D112</f>
        <v>76110403</v>
      </c>
      <c r="D112" s="70" t="s">
        <v>142</v>
      </c>
      <c r="E112" s="71" t="s">
        <v>149</v>
      </c>
      <c r="F112" s="82" t="s">
        <v>77</v>
      </c>
      <c r="G112" s="49" t="s">
        <v>24</v>
      </c>
      <c r="H112" s="62"/>
      <c r="I112" s="62"/>
      <c r="J112" s="62"/>
      <c r="K112" s="58"/>
      <c r="L112" s="183">
        <f t="shared" si="3"/>
        <v>110</v>
      </c>
      <c r="O112" s="36">
        <f>IFERROR(VLOOKUP(C112,#REF!,6,0),0)</f>
        <v>0</v>
      </c>
      <c r="P112" s="37">
        <f>IFERROR(VLOOKUP(C112,#REF!,5,0),0)</f>
        <v>0</v>
      </c>
      <c r="Q112" s="37">
        <f>IF(ISNUMBER(VLOOKUP(C112,#REF!,3,FALSE)),VLOOKUP(C112,#REF!,3,FALSE),1)</f>
        <v>1</v>
      </c>
      <c r="R112" s="37">
        <f t="shared" si="1"/>
        <v>0</v>
      </c>
      <c r="S112" s="38">
        <f t="shared" si="2"/>
        <v>0</v>
      </c>
      <c r="T112" s="152">
        <f>IFERROR(VLOOKUP(C112,#REF!,7,FALSE),0)-S112</f>
        <v>0</v>
      </c>
      <c r="Y112" s="75"/>
    </row>
    <row r="113" spans="2:25" ht="15" customHeight="1" x14ac:dyDescent="0.2">
      <c r="B113" s="26" t="str">
        <f t="shared" ref="B113:B116" si="28">G113</f>
        <v>ימים</v>
      </c>
      <c r="C113" s="39" t="str">
        <f>'מק"ט'!$C$3&amp;VLOOKUP(G113,'מק"ט'!$D$2:$E$9,2,FALSE)&amp;VLOOKUP(E113,'מק"ט'!$F$2:$G$9,2,FALSE)&amp;D113</f>
        <v>76120404</v>
      </c>
      <c r="D113" s="70" t="s">
        <v>143</v>
      </c>
      <c r="E113" s="71" t="s">
        <v>149</v>
      </c>
      <c r="F113" s="82" t="s">
        <v>77</v>
      </c>
      <c r="G113" s="49" t="s">
        <v>20</v>
      </c>
      <c r="H113" s="62"/>
      <c r="I113" s="62"/>
      <c r="J113" s="62"/>
      <c r="K113" s="58"/>
      <c r="L113" s="183">
        <f t="shared" si="3"/>
        <v>110</v>
      </c>
      <c r="O113" s="36"/>
      <c r="P113" s="37"/>
      <c r="Q113" s="37"/>
      <c r="R113" s="37"/>
      <c r="S113" s="38"/>
      <c r="T113" s="152"/>
      <c r="Y113" s="75"/>
    </row>
    <row r="114" spans="2:25" ht="15" customHeight="1" x14ac:dyDescent="0.2">
      <c r="B114" s="26" t="str">
        <f t="shared" si="28"/>
        <v>שבועות</v>
      </c>
      <c r="C114" s="39" t="str">
        <f>'מק"ט'!$C$3&amp;VLOOKUP(G114,'מק"ט'!$D$2:$E$9,2,FALSE)&amp;VLOOKUP(E114,'מק"ט'!$F$2:$G$9,2,FALSE)&amp;D114</f>
        <v>76130405</v>
      </c>
      <c r="D114" s="70" t="s">
        <v>147</v>
      </c>
      <c r="E114" s="71" t="s">
        <v>149</v>
      </c>
      <c r="F114" s="82" t="s">
        <v>77</v>
      </c>
      <c r="G114" s="49" t="s">
        <v>25</v>
      </c>
      <c r="H114" s="62"/>
      <c r="I114" s="62"/>
      <c r="J114" s="62"/>
      <c r="K114" s="58"/>
      <c r="L114" s="183">
        <f t="shared" si="3"/>
        <v>110</v>
      </c>
      <c r="O114" s="36"/>
      <c r="P114" s="37"/>
      <c r="Q114" s="37"/>
      <c r="R114" s="37"/>
      <c r="S114" s="38"/>
      <c r="T114" s="152"/>
      <c r="Y114" s="75"/>
    </row>
    <row r="115" spans="2:25" ht="15" customHeight="1" x14ac:dyDescent="0.2">
      <c r="B115" s="26" t="str">
        <f t="shared" si="28"/>
        <v>חודשים</v>
      </c>
      <c r="C115" s="39" t="str">
        <f>'מק"ט'!$C$3&amp;VLOOKUP(G115,'מק"ט'!$D$2:$E$9,2,FALSE)&amp;VLOOKUP(E115,'מק"ט'!$F$2:$G$9,2,FALSE)&amp;D115</f>
        <v>76140406</v>
      </c>
      <c r="D115" s="70" t="s">
        <v>148</v>
      </c>
      <c r="E115" s="71" t="s">
        <v>149</v>
      </c>
      <c r="F115" s="82" t="s">
        <v>77</v>
      </c>
      <c r="G115" s="49" t="s">
        <v>23</v>
      </c>
      <c r="H115" s="62"/>
      <c r="I115" s="62"/>
      <c r="J115" s="62"/>
      <c r="K115" s="58"/>
      <c r="L115" s="183">
        <f t="shared" si="3"/>
        <v>110</v>
      </c>
      <c r="O115" s="36"/>
      <c r="P115" s="37"/>
      <c r="Q115" s="37"/>
      <c r="R115" s="37"/>
      <c r="S115" s="38"/>
      <c r="T115" s="152"/>
      <c r="Y115" s="75"/>
    </row>
    <row r="116" spans="2:25" ht="15" customHeight="1" x14ac:dyDescent="0.2">
      <c r="B116" s="26" t="str">
        <f t="shared" si="28"/>
        <v>עונתי גלובלי</v>
      </c>
      <c r="C116" s="39" t="str">
        <f>'מק"ט'!$C$3&amp;VLOOKUP(G116,'מק"ט'!$D$2:$E$9,2,FALSE)&amp;VLOOKUP(E116,'מק"ט'!$F$2:$G$9,2,FALSE)&amp;D116</f>
        <v>76150407</v>
      </c>
      <c r="D116" s="70" t="s">
        <v>150</v>
      </c>
      <c r="E116" s="71" t="s">
        <v>149</v>
      </c>
      <c r="F116" s="82" t="s">
        <v>77</v>
      </c>
      <c r="G116" s="49" t="s">
        <v>22</v>
      </c>
      <c r="H116" s="62"/>
      <c r="I116" s="62"/>
      <c r="J116" s="62"/>
      <c r="K116" s="58"/>
      <c r="L116" s="183">
        <f t="shared" si="3"/>
        <v>110</v>
      </c>
      <c r="O116" s="36"/>
      <c r="P116" s="37"/>
      <c r="Q116" s="37"/>
      <c r="R116" s="37"/>
      <c r="S116" s="38"/>
      <c r="T116" s="152"/>
      <c r="Y116" s="75"/>
    </row>
    <row r="117" spans="2:25" ht="14.25" customHeight="1" x14ac:dyDescent="0.2">
      <c r="B117" s="26" t="str">
        <f t="shared" si="0"/>
        <v>תכניות/פרקים</v>
      </c>
      <c r="C117" s="39" t="str">
        <f>'מק"ט'!$C$3&amp;VLOOKUP(G117,'מק"ט'!$D$2:$E$9,2,FALSE)&amp;VLOOKUP(E117,'מק"ט'!$F$2:$G$9,2,FALSE)&amp;D117</f>
        <v>76110404</v>
      </c>
      <c r="D117" s="40" t="s">
        <v>143</v>
      </c>
      <c r="E117" s="67" t="s">
        <v>149</v>
      </c>
      <c r="F117" s="83" t="s">
        <v>78</v>
      </c>
      <c r="G117" s="43" t="s">
        <v>24</v>
      </c>
      <c r="H117" s="69"/>
      <c r="I117" s="69"/>
      <c r="J117" s="69"/>
      <c r="K117" s="61"/>
      <c r="L117" s="183">
        <f t="shared" si="3"/>
        <v>115</v>
      </c>
      <c r="O117" s="36">
        <f>IFERROR(VLOOKUP(C117,#REF!,6,0),0)</f>
        <v>0</v>
      </c>
      <c r="P117" s="37">
        <f>IFERROR(VLOOKUP(C117,#REF!,5,0),0)</f>
        <v>0</v>
      </c>
      <c r="Q117" s="37">
        <f>IF(ISNUMBER(VLOOKUP(C117,#REF!,3,FALSE)),VLOOKUP(C117,#REF!,3,FALSE),1)</f>
        <v>1</v>
      </c>
      <c r="R117" s="37">
        <f t="shared" si="1"/>
        <v>0</v>
      </c>
      <c r="S117" s="38">
        <f t="shared" si="2"/>
        <v>0</v>
      </c>
      <c r="T117" s="152">
        <f>IFERROR(VLOOKUP(C117,#REF!,7,FALSE),0)-S117</f>
        <v>0</v>
      </c>
      <c r="Y117" s="75"/>
    </row>
    <row r="118" spans="2:25" ht="14.25" customHeight="1" x14ac:dyDescent="0.2">
      <c r="B118" s="26" t="str">
        <f t="shared" ref="B118:B121" si="29">G118</f>
        <v>ימים</v>
      </c>
      <c r="C118" s="39" t="str">
        <f>'מק"ט'!$C$3&amp;VLOOKUP(G118,'מק"ט'!$D$2:$E$9,2,FALSE)&amp;VLOOKUP(E118,'מק"ט'!$F$2:$G$9,2,FALSE)&amp;D118</f>
        <v>76120405</v>
      </c>
      <c r="D118" s="40" t="s">
        <v>147</v>
      </c>
      <c r="E118" s="67" t="s">
        <v>149</v>
      </c>
      <c r="F118" s="83" t="s">
        <v>78</v>
      </c>
      <c r="G118" s="43" t="s">
        <v>20</v>
      </c>
      <c r="H118" s="69"/>
      <c r="I118" s="69"/>
      <c r="J118" s="69"/>
      <c r="K118" s="61"/>
      <c r="L118" s="183">
        <f t="shared" si="3"/>
        <v>115</v>
      </c>
      <c r="O118" s="36"/>
      <c r="P118" s="37"/>
      <c r="Q118" s="37"/>
      <c r="R118" s="37"/>
      <c r="S118" s="38"/>
      <c r="T118" s="152"/>
      <c r="Y118" s="75"/>
    </row>
    <row r="119" spans="2:25" ht="14.25" customHeight="1" x14ac:dyDescent="0.2">
      <c r="B119" s="26" t="str">
        <f t="shared" si="29"/>
        <v>שבועות</v>
      </c>
      <c r="C119" s="39" t="str">
        <f>'מק"ט'!$C$3&amp;VLOOKUP(G119,'מק"ט'!$D$2:$E$9,2,FALSE)&amp;VLOOKUP(E119,'מק"ט'!$F$2:$G$9,2,FALSE)&amp;D119</f>
        <v>76130406</v>
      </c>
      <c r="D119" s="40" t="s">
        <v>148</v>
      </c>
      <c r="E119" s="67" t="s">
        <v>149</v>
      </c>
      <c r="F119" s="83" t="s">
        <v>78</v>
      </c>
      <c r="G119" s="43" t="s">
        <v>25</v>
      </c>
      <c r="H119" s="69"/>
      <c r="I119" s="69"/>
      <c r="J119" s="69"/>
      <c r="K119" s="61"/>
      <c r="L119" s="183">
        <f t="shared" si="3"/>
        <v>115</v>
      </c>
      <c r="O119" s="36"/>
      <c r="P119" s="37"/>
      <c r="Q119" s="37"/>
      <c r="R119" s="37"/>
      <c r="S119" s="38"/>
      <c r="T119" s="152"/>
      <c r="Y119" s="75"/>
    </row>
    <row r="120" spans="2:25" ht="14.25" customHeight="1" x14ac:dyDescent="0.2">
      <c r="B120" s="26" t="str">
        <f t="shared" si="29"/>
        <v>חודשים</v>
      </c>
      <c r="C120" s="39" t="str">
        <f>'מק"ט'!$C$3&amp;VLOOKUP(G120,'מק"ט'!$D$2:$E$9,2,FALSE)&amp;VLOOKUP(E120,'מק"ט'!$F$2:$G$9,2,FALSE)&amp;D120</f>
        <v>76140407</v>
      </c>
      <c r="D120" s="40" t="s">
        <v>150</v>
      </c>
      <c r="E120" s="67" t="s">
        <v>149</v>
      </c>
      <c r="F120" s="83" t="s">
        <v>78</v>
      </c>
      <c r="G120" s="43" t="s">
        <v>23</v>
      </c>
      <c r="H120" s="69"/>
      <c r="I120" s="69"/>
      <c r="J120" s="69"/>
      <c r="K120" s="61"/>
      <c r="L120" s="183">
        <f t="shared" si="3"/>
        <v>115</v>
      </c>
      <c r="O120" s="36"/>
      <c r="P120" s="37"/>
      <c r="Q120" s="37"/>
      <c r="R120" s="37"/>
      <c r="S120" s="38"/>
      <c r="T120" s="152"/>
      <c r="Y120" s="75"/>
    </row>
    <row r="121" spans="2:25" ht="14.25" customHeight="1" x14ac:dyDescent="0.2">
      <c r="B121" s="26" t="str">
        <f t="shared" si="29"/>
        <v>עונתי גלובלי</v>
      </c>
      <c r="C121" s="39" t="str">
        <f>'מק"ט'!$C$3&amp;VLOOKUP(G121,'מק"ט'!$D$2:$E$9,2,FALSE)&amp;VLOOKUP(E121,'מק"ט'!$F$2:$G$9,2,FALSE)&amp;D121</f>
        <v>76150408</v>
      </c>
      <c r="D121" s="40" t="s">
        <v>144</v>
      </c>
      <c r="E121" s="67" t="s">
        <v>149</v>
      </c>
      <c r="F121" s="83" t="s">
        <v>78</v>
      </c>
      <c r="G121" s="43" t="s">
        <v>22</v>
      </c>
      <c r="H121" s="69"/>
      <c r="I121" s="69"/>
      <c r="J121" s="69"/>
      <c r="K121" s="61"/>
      <c r="L121" s="183">
        <f t="shared" si="3"/>
        <v>115</v>
      </c>
      <c r="O121" s="36"/>
      <c r="P121" s="37"/>
      <c r="Q121" s="37"/>
      <c r="R121" s="37"/>
      <c r="S121" s="38"/>
      <c r="T121" s="152"/>
      <c r="Y121" s="75"/>
    </row>
    <row r="122" spans="2:25" ht="15" customHeight="1" x14ac:dyDescent="0.2">
      <c r="B122" s="26" t="str">
        <f t="shared" si="0"/>
        <v>תכניות/פרקים</v>
      </c>
      <c r="C122" s="39" t="str">
        <f>'מק"ט'!$C$3&amp;VLOOKUP(G122,'מק"ט'!$D$2:$E$9,2,FALSE)&amp;VLOOKUP(E122,'מק"ט'!$F$2:$G$9,2,FALSE)&amp;D122</f>
        <v>76110413</v>
      </c>
      <c r="D122" s="56">
        <v>13</v>
      </c>
      <c r="E122" s="67" t="s">
        <v>149</v>
      </c>
      <c r="F122" s="84" t="s">
        <v>80</v>
      </c>
      <c r="G122" s="49" t="s">
        <v>24</v>
      </c>
      <c r="H122" s="69"/>
      <c r="I122" s="69"/>
      <c r="J122" s="69"/>
      <c r="K122" s="61"/>
      <c r="L122" s="183">
        <f t="shared" si="3"/>
        <v>120</v>
      </c>
      <c r="O122" s="36">
        <f>IFERROR(VLOOKUP(C122,#REF!,6,0),0)</f>
        <v>0</v>
      </c>
      <c r="P122" s="37">
        <f>IFERROR(VLOOKUP(C122,#REF!,5,0),0)</f>
        <v>0</v>
      </c>
      <c r="Q122" s="37">
        <f>IF(ISNUMBER(VLOOKUP(C122,#REF!,3,FALSE)),VLOOKUP(C122,#REF!,3,FALSE),1)</f>
        <v>1</v>
      </c>
      <c r="R122" s="37">
        <f t="shared" si="1"/>
        <v>0</v>
      </c>
      <c r="S122" s="38">
        <f t="shared" si="2"/>
        <v>0</v>
      </c>
      <c r="T122" s="152">
        <f>IFERROR(VLOOKUP(C122,#REF!,7,FALSE),0)-S122</f>
        <v>0</v>
      </c>
      <c r="Y122" s="75"/>
    </row>
    <row r="123" spans="2:25" ht="15" customHeight="1" x14ac:dyDescent="0.2">
      <c r="B123" s="26" t="str">
        <f t="shared" si="0"/>
        <v>ימים</v>
      </c>
      <c r="C123" s="39" t="str">
        <f>'מק"ט'!$C$3&amp;VLOOKUP(G123,'מק"ט'!$D$2:$E$9,2,FALSE)&amp;VLOOKUP(E123,'מק"ט'!$F$2:$G$9,2,FALSE)&amp;D123</f>
        <v>76120413</v>
      </c>
      <c r="D123" s="56">
        <v>13</v>
      </c>
      <c r="E123" s="67" t="s">
        <v>149</v>
      </c>
      <c r="F123" s="84" t="s">
        <v>80</v>
      </c>
      <c r="G123" s="49" t="s">
        <v>20</v>
      </c>
      <c r="H123" s="69"/>
      <c r="I123" s="69"/>
      <c r="J123" s="69"/>
      <c r="K123" s="61"/>
      <c r="L123" s="183">
        <f t="shared" si="3"/>
        <v>120</v>
      </c>
      <c r="O123" s="36">
        <f>IFERROR(VLOOKUP(C123,#REF!,6,0),0)</f>
        <v>0</v>
      </c>
      <c r="P123" s="37">
        <f>IFERROR(VLOOKUP(C123,#REF!,5,0),0)</f>
        <v>0</v>
      </c>
      <c r="Q123" s="37">
        <f>IF(ISNUMBER(VLOOKUP(C123,#REF!,3,FALSE)),VLOOKUP(C123,#REF!,3,FALSE),1)</f>
        <v>1</v>
      </c>
      <c r="R123" s="37">
        <f t="shared" si="1"/>
        <v>0</v>
      </c>
      <c r="S123" s="38">
        <f t="shared" si="2"/>
        <v>0</v>
      </c>
      <c r="T123" s="152">
        <f>IFERROR(VLOOKUP(C123,#REF!,7,FALSE),0)-S123</f>
        <v>0</v>
      </c>
      <c r="Y123" s="75"/>
    </row>
    <row r="124" spans="2:25" ht="15" customHeight="1" x14ac:dyDescent="0.2">
      <c r="B124" s="26" t="str">
        <f t="shared" ref="B124:B126" si="30">G124</f>
        <v>שבועות</v>
      </c>
      <c r="C124" s="39" t="str">
        <f>'מק"ט'!$C$3&amp;VLOOKUP(G124,'מק"ט'!$D$2:$E$9,2,FALSE)&amp;VLOOKUP(E124,'מק"ט'!$F$2:$G$9,2,FALSE)&amp;D124</f>
        <v>76130413</v>
      </c>
      <c r="D124" s="56">
        <v>13</v>
      </c>
      <c r="E124" s="67" t="s">
        <v>149</v>
      </c>
      <c r="F124" s="84" t="s">
        <v>80</v>
      </c>
      <c r="G124" s="49" t="s">
        <v>25</v>
      </c>
      <c r="H124" s="69"/>
      <c r="I124" s="69"/>
      <c r="J124" s="69"/>
      <c r="K124" s="61"/>
      <c r="L124" s="183">
        <f t="shared" si="3"/>
        <v>120</v>
      </c>
      <c r="O124" s="36"/>
      <c r="P124" s="37"/>
      <c r="Q124" s="37"/>
      <c r="R124" s="37"/>
      <c r="S124" s="38"/>
      <c r="T124" s="152"/>
      <c r="Y124" s="75"/>
    </row>
    <row r="125" spans="2:25" ht="15" customHeight="1" x14ac:dyDescent="0.2">
      <c r="B125" s="26" t="str">
        <f t="shared" si="30"/>
        <v>חודשים</v>
      </c>
      <c r="C125" s="39" t="str">
        <f>'מק"ט'!$C$3&amp;VLOOKUP(G125,'מק"ט'!$D$2:$E$9,2,FALSE)&amp;VLOOKUP(E125,'מק"ט'!$F$2:$G$9,2,FALSE)&amp;D125</f>
        <v>76140413</v>
      </c>
      <c r="D125" s="56">
        <v>13</v>
      </c>
      <c r="E125" s="67" t="s">
        <v>149</v>
      </c>
      <c r="F125" s="84" t="s">
        <v>80</v>
      </c>
      <c r="G125" s="49" t="s">
        <v>23</v>
      </c>
      <c r="H125" s="69"/>
      <c r="I125" s="69"/>
      <c r="J125" s="69"/>
      <c r="K125" s="61"/>
      <c r="L125" s="183">
        <f t="shared" si="3"/>
        <v>120</v>
      </c>
      <c r="O125" s="36"/>
      <c r="P125" s="37"/>
      <c r="Q125" s="37"/>
      <c r="R125" s="37"/>
      <c r="S125" s="38"/>
      <c r="T125" s="152"/>
      <c r="Y125" s="75"/>
    </row>
    <row r="126" spans="2:25" ht="15" customHeight="1" x14ac:dyDescent="0.2">
      <c r="B126" s="26" t="str">
        <f t="shared" si="30"/>
        <v>עונתי גלובלי</v>
      </c>
      <c r="C126" s="39" t="str">
        <f>'מק"ט'!$C$3&amp;VLOOKUP(G126,'מק"ט'!$D$2:$E$9,2,FALSE)&amp;VLOOKUP(E126,'מק"ט'!$F$2:$G$9,2,FALSE)&amp;D126</f>
        <v>76150413</v>
      </c>
      <c r="D126" s="56">
        <v>13</v>
      </c>
      <c r="E126" s="67" t="s">
        <v>149</v>
      </c>
      <c r="F126" s="84" t="s">
        <v>80</v>
      </c>
      <c r="G126" s="49" t="s">
        <v>22</v>
      </c>
      <c r="H126" s="69"/>
      <c r="I126" s="69"/>
      <c r="J126" s="69"/>
      <c r="K126" s="61"/>
      <c r="L126" s="183">
        <f t="shared" si="3"/>
        <v>120</v>
      </c>
      <c r="O126" s="36"/>
      <c r="P126" s="37"/>
      <c r="Q126" s="37"/>
      <c r="R126" s="37"/>
      <c r="S126" s="38"/>
      <c r="T126" s="152"/>
      <c r="Y126" s="75"/>
    </row>
    <row r="127" spans="2:25" ht="15" customHeight="1" x14ac:dyDescent="0.2">
      <c r="B127" s="26" t="str">
        <f t="shared" si="0"/>
        <v>תכניות/פרקים</v>
      </c>
      <c r="C127" s="39" t="str">
        <f>'מק"ט'!$C$3&amp;VLOOKUP(G127,'מק"ט'!$D$2:$E$9,2,FALSE)&amp;VLOOKUP(E127,'מק"ט'!$F$2:$G$9,2,FALSE)&amp;D127</f>
        <v>76110406</v>
      </c>
      <c r="D127" s="70" t="s">
        <v>148</v>
      </c>
      <c r="E127" s="71" t="s">
        <v>149</v>
      </c>
      <c r="F127" s="82" t="s">
        <v>81</v>
      </c>
      <c r="G127" s="43" t="s">
        <v>24</v>
      </c>
      <c r="H127" s="62"/>
      <c r="I127" s="62"/>
      <c r="J127" s="62"/>
      <c r="K127" s="58"/>
      <c r="L127" s="183">
        <f t="shared" si="3"/>
        <v>125</v>
      </c>
      <c r="O127" s="36">
        <f>IFERROR(VLOOKUP(C127,#REF!,6,0),0)</f>
        <v>0</v>
      </c>
      <c r="P127" s="37">
        <f>IFERROR(VLOOKUP(C127,#REF!,5,0),0)</f>
        <v>0</v>
      </c>
      <c r="Q127" s="37">
        <f>IF(ISNUMBER(VLOOKUP(C127,#REF!,3,FALSE)),VLOOKUP(C127,#REF!,3,FALSE),1)</f>
        <v>1</v>
      </c>
      <c r="R127" s="37">
        <f t="shared" si="1"/>
        <v>0</v>
      </c>
      <c r="S127" s="38">
        <f t="shared" si="2"/>
        <v>0</v>
      </c>
      <c r="T127" s="152">
        <f>IFERROR(VLOOKUP(C127,#REF!,7,FALSE),0)-S127</f>
        <v>0</v>
      </c>
      <c r="Y127" s="75"/>
    </row>
    <row r="128" spans="2:25" ht="15" customHeight="1" x14ac:dyDescent="0.2">
      <c r="B128" s="26" t="str">
        <f t="shared" si="0"/>
        <v>ימים</v>
      </c>
      <c r="C128" s="39" t="str">
        <f>'מק"ט'!$C$3&amp;VLOOKUP(G128,'מק"ט'!$D$2:$E$9,2,FALSE)&amp;VLOOKUP(E128,'מק"ט'!$F$2:$G$9,2,FALSE)&amp;D128</f>
        <v>76120406</v>
      </c>
      <c r="D128" s="70" t="s">
        <v>148</v>
      </c>
      <c r="E128" s="71" t="s">
        <v>149</v>
      </c>
      <c r="F128" s="82" t="s">
        <v>81</v>
      </c>
      <c r="G128" s="43" t="s">
        <v>20</v>
      </c>
      <c r="H128" s="62"/>
      <c r="I128" s="62"/>
      <c r="J128" s="62"/>
      <c r="K128" s="58"/>
      <c r="L128" s="183">
        <f t="shared" si="3"/>
        <v>125</v>
      </c>
      <c r="O128" s="36">
        <f>IFERROR(VLOOKUP(C128,#REF!,6,0),0)</f>
        <v>0</v>
      </c>
      <c r="P128" s="37">
        <f>IFERROR(VLOOKUP(C128,#REF!,5,0),0)</f>
        <v>0</v>
      </c>
      <c r="Q128" s="37">
        <f>IF(ISNUMBER(VLOOKUP(C128,#REF!,3,FALSE)),VLOOKUP(C128,#REF!,3,FALSE),1)</f>
        <v>1</v>
      </c>
      <c r="R128" s="37">
        <f t="shared" si="1"/>
        <v>0</v>
      </c>
      <c r="S128" s="38">
        <f t="shared" si="2"/>
        <v>0</v>
      </c>
      <c r="T128" s="152">
        <f>IFERROR(VLOOKUP(C128,#REF!,7,FALSE),0)-S128</f>
        <v>0</v>
      </c>
      <c r="Y128" s="75"/>
    </row>
    <row r="129" spans="2:25" ht="15" customHeight="1" x14ac:dyDescent="0.2">
      <c r="B129" s="26" t="str">
        <f t="shared" si="0"/>
        <v>שבועות</v>
      </c>
      <c r="C129" s="39" t="str">
        <f>'מק"ט'!$C$3&amp;VLOOKUP(G129,'מק"ט'!$D$2:$E$9,2,FALSE)&amp;VLOOKUP(E129,'מק"ט'!$F$2:$G$9,2,FALSE)&amp;D129</f>
        <v>76130406</v>
      </c>
      <c r="D129" s="70" t="s">
        <v>148</v>
      </c>
      <c r="E129" s="71" t="s">
        <v>149</v>
      </c>
      <c r="F129" s="82" t="s">
        <v>81</v>
      </c>
      <c r="G129" s="43" t="s">
        <v>25</v>
      </c>
      <c r="H129" s="62"/>
      <c r="I129" s="62"/>
      <c r="J129" s="62"/>
      <c r="K129" s="58"/>
      <c r="L129" s="183">
        <f t="shared" si="3"/>
        <v>125</v>
      </c>
      <c r="O129" s="36">
        <f>IFERROR(VLOOKUP(C129,#REF!,6,0),0)</f>
        <v>0</v>
      </c>
      <c r="P129" s="37">
        <f>IFERROR(VLOOKUP(C129,#REF!,5,0),0)</f>
        <v>0</v>
      </c>
      <c r="Q129" s="37">
        <f>IF(ISNUMBER(VLOOKUP(C129,#REF!,3,FALSE)),VLOOKUP(C129,#REF!,3,FALSE),1)</f>
        <v>1</v>
      </c>
      <c r="R129" s="37">
        <f t="shared" si="1"/>
        <v>0</v>
      </c>
      <c r="S129" s="38">
        <f t="shared" si="2"/>
        <v>0</v>
      </c>
      <c r="T129" s="152">
        <f>IFERROR(VLOOKUP(C129,#REF!,7,FALSE),0)-S129</f>
        <v>0</v>
      </c>
      <c r="Y129" s="75"/>
    </row>
    <row r="130" spans="2:25" ht="15" customHeight="1" x14ac:dyDescent="0.2">
      <c r="B130" s="26" t="str">
        <f t="shared" ref="B130:B131" si="31">G130</f>
        <v>חודשים</v>
      </c>
      <c r="C130" s="39" t="str">
        <f>'מק"ט'!$C$3&amp;VLOOKUP(G130,'מק"ט'!$D$2:$E$9,2,FALSE)&amp;VLOOKUP(E130,'מק"ט'!$F$2:$G$9,2,FALSE)&amp;D130</f>
        <v>76140406</v>
      </c>
      <c r="D130" s="70" t="s">
        <v>148</v>
      </c>
      <c r="E130" s="71" t="s">
        <v>149</v>
      </c>
      <c r="F130" s="82" t="s">
        <v>81</v>
      </c>
      <c r="G130" s="43" t="s">
        <v>23</v>
      </c>
      <c r="H130" s="62"/>
      <c r="I130" s="62"/>
      <c r="J130" s="62"/>
      <c r="K130" s="58"/>
      <c r="L130" s="183">
        <f t="shared" si="3"/>
        <v>125</v>
      </c>
      <c r="O130" s="36"/>
      <c r="P130" s="37"/>
      <c r="Q130" s="37"/>
      <c r="R130" s="37"/>
      <c r="S130" s="38"/>
      <c r="T130" s="152"/>
      <c r="Y130" s="75"/>
    </row>
    <row r="131" spans="2:25" ht="15" customHeight="1" x14ac:dyDescent="0.2">
      <c r="B131" s="26" t="str">
        <f t="shared" si="31"/>
        <v>עונתי גלובלי</v>
      </c>
      <c r="C131" s="39" t="str">
        <f>'מק"ט'!$C$3&amp;VLOOKUP(G131,'מק"ט'!$D$2:$E$9,2,FALSE)&amp;VLOOKUP(E131,'מק"ט'!$F$2:$G$9,2,FALSE)&amp;D131</f>
        <v>76150406</v>
      </c>
      <c r="D131" s="70" t="s">
        <v>148</v>
      </c>
      <c r="E131" s="71" t="s">
        <v>149</v>
      </c>
      <c r="F131" s="82" t="s">
        <v>81</v>
      </c>
      <c r="G131" s="43" t="s">
        <v>22</v>
      </c>
      <c r="H131" s="62"/>
      <c r="I131" s="62"/>
      <c r="J131" s="62"/>
      <c r="K131" s="58"/>
      <c r="L131" s="183">
        <f t="shared" si="3"/>
        <v>125</v>
      </c>
      <c r="O131" s="36"/>
      <c r="P131" s="37"/>
      <c r="Q131" s="37"/>
      <c r="R131" s="37"/>
      <c r="S131" s="38"/>
      <c r="T131" s="152"/>
      <c r="Y131" s="75"/>
    </row>
    <row r="132" spans="2:25" ht="15" customHeight="1" x14ac:dyDescent="0.2">
      <c r="B132" s="26" t="str">
        <f t="shared" si="0"/>
        <v>תכניות/פרקים</v>
      </c>
      <c r="C132" s="39" t="str">
        <f>'מק"ט'!$C$3&amp;VLOOKUP(G132,'מק"ט'!$D$2:$E$9,2,FALSE)&amp;VLOOKUP(E132,'מק"ט'!$F$2:$G$9,2,FALSE)&amp;D132</f>
        <v>76110407</v>
      </c>
      <c r="D132" s="52" t="s">
        <v>150</v>
      </c>
      <c r="E132" s="67" t="s">
        <v>149</v>
      </c>
      <c r="F132" s="83" t="s">
        <v>82</v>
      </c>
      <c r="G132" s="49" t="s">
        <v>24</v>
      </c>
      <c r="H132" s="69"/>
      <c r="I132" s="69"/>
      <c r="J132" s="69"/>
      <c r="K132" s="61"/>
      <c r="L132" s="183">
        <f t="shared" si="3"/>
        <v>130</v>
      </c>
      <c r="O132" s="36">
        <f>IFERROR(VLOOKUP(C132,#REF!,6,0),0)</f>
        <v>0</v>
      </c>
      <c r="P132" s="37">
        <f>IFERROR(VLOOKUP(C132,#REF!,5,0),0)</f>
        <v>0</v>
      </c>
      <c r="Q132" s="37">
        <f>IF(ISNUMBER(VLOOKUP(C132,#REF!,3,FALSE)),VLOOKUP(C132,#REF!,3,FALSE),1)</f>
        <v>1</v>
      </c>
      <c r="R132" s="37">
        <f t="shared" si="1"/>
        <v>0</v>
      </c>
      <c r="S132" s="38">
        <f t="shared" si="2"/>
        <v>0</v>
      </c>
      <c r="T132" s="152">
        <f>IFERROR(VLOOKUP(C132,#REF!,7,FALSE),0)-S132</f>
        <v>0</v>
      </c>
      <c r="Y132" s="75"/>
    </row>
    <row r="133" spans="2:25" ht="15" customHeight="1" x14ac:dyDescent="0.2">
      <c r="B133" s="26" t="str">
        <f t="shared" si="0"/>
        <v>ימים</v>
      </c>
      <c r="C133" s="39" t="str">
        <f>'מק"ט'!$C$3&amp;VLOOKUP(G133,'מק"ט'!$D$2:$E$9,2,FALSE)&amp;VLOOKUP(E133,'מק"ט'!$F$2:$G$9,2,FALSE)&amp;D133</f>
        <v>76120407</v>
      </c>
      <c r="D133" s="52" t="s">
        <v>150</v>
      </c>
      <c r="E133" s="67" t="s">
        <v>149</v>
      </c>
      <c r="F133" s="83" t="s">
        <v>82</v>
      </c>
      <c r="G133" s="49" t="s">
        <v>20</v>
      </c>
      <c r="H133" s="69"/>
      <c r="I133" s="69"/>
      <c r="J133" s="69"/>
      <c r="K133" s="61"/>
      <c r="L133" s="183">
        <f t="shared" si="3"/>
        <v>130</v>
      </c>
      <c r="O133" s="36">
        <f>IFERROR(VLOOKUP(C133,#REF!,6,0),0)</f>
        <v>0</v>
      </c>
      <c r="P133" s="37">
        <f>IFERROR(VLOOKUP(C133,#REF!,5,0),0)</f>
        <v>0</v>
      </c>
      <c r="Q133" s="37">
        <f>IF(ISNUMBER(VLOOKUP(C133,#REF!,3,FALSE)),VLOOKUP(C133,#REF!,3,FALSE),1)</f>
        <v>1</v>
      </c>
      <c r="R133" s="37">
        <f t="shared" si="1"/>
        <v>0</v>
      </c>
      <c r="S133" s="38">
        <f t="shared" si="2"/>
        <v>0</v>
      </c>
      <c r="T133" s="152">
        <f>IFERROR(VLOOKUP(C133,#REF!,7,FALSE),0)-S133</f>
        <v>0</v>
      </c>
      <c r="Y133" s="75"/>
    </row>
    <row r="134" spans="2:25" ht="15" customHeight="1" x14ac:dyDescent="0.2">
      <c r="B134" s="26" t="str">
        <f t="shared" si="0"/>
        <v>שבועות</v>
      </c>
      <c r="C134" s="39" t="str">
        <f>'מק"ט'!$C$3&amp;VLOOKUP(G134,'מק"ט'!$D$2:$E$9,2,FALSE)&amp;VLOOKUP(E134,'מק"ט'!$F$2:$G$9,2,FALSE)&amp;D134</f>
        <v>76130407</v>
      </c>
      <c r="D134" s="52" t="s">
        <v>150</v>
      </c>
      <c r="E134" s="67" t="s">
        <v>149</v>
      </c>
      <c r="F134" s="83" t="s">
        <v>82</v>
      </c>
      <c r="G134" s="49" t="s">
        <v>25</v>
      </c>
      <c r="H134" s="69"/>
      <c r="I134" s="69"/>
      <c r="J134" s="69"/>
      <c r="K134" s="61"/>
      <c r="L134" s="183">
        <f t="shared" si="3"/>
        <v>130</v>
      </c>
      <c r="O134" s="36">
        <f>IFERROR(VLOOKUP(C134,#REF!,6,0),0)</f>
        <v>0</v>
      </c>
      <c r="P134" s="37">
        <f>IFERROR(VLOOKUP(C134,#REF!,5,0),0)</f>
        <v>0</v>
      </c>
      <c r="Q134" s="37">
        <f>IF(ISNUMBER(VLOOKUP(C134,#REF!,3,FALSE)),VLOOKUP(C134,#REF!,3,FALSE),1)</f>
        <v>1</v>
      </c>
      <c r="R134" s="37">
        <f t="shared" si="1"/>
        <v>0</v>
      </c>
      <c r="S134" s="38">
        <f t="shared" si="2"/>
        <v>0</v>
      </c>
      <c r="T134" s="152">
        <f>IFERROR(VLOOKUP(C134,#REF!,7,FALSE),0)-S134</f>
        <v>0</v>
      </c>
      <c r="Y134" s="75"/>
    </row>
    <row r="135" spans="2:25" ht="15" customHeight="1" x14ac:dyDescent="0.2">
      <c r="B135" s="26" t="str">
        <f t="shared" ref="B135:B136" si="32">G135</f>
        <v>חודשים</v>
      </c>
      <c r="C135" s="39" t="str">
        <f>'מק"ט'!$C$3&amp;VLOOKUP(G135,'מק"ט'!$D$2:$E$9,2,FALSE)&amp;VLOOKUP(E135,'מק"ט'!$F$2:$G$9,2,FALSE)&amp;D135</f>
        <v>76140407</v>
      </c>
      <c r="D135" s="52" t="s">
        <v>150</v>
      </c>
      <c r="E135" s="67" t="s">
        <v>149</v>
      </c>
      <c r="F135" s="83" t="s">
        <v>82</v>
      </c>
      <c r="G135" s="49" t="s">
        <v>23</v>
      </c>
      <c r="H135" s="69"/>
      <c r="I135" s="69"/>
      <c r="J135" s="69"/>
      <c r="K135" s="61"/>
      <c r="L135" s="183">
        <f t="shared" si="3"/>
        <v>130</v>
      </c>
      <c r="O135" s="36"/>
      <c r="P135" s="37"/>
      <c r="Q135" s="37"/>
      <c r="R135" s="37"/>
      <c r="S135" s="38"/>
      <c r="T135" s="152"/>
      <c r="Y135" s="75"/>
    </row>
    <row r="136" spans="2:25" ht="15" customHeight="1" x14ac:dyDescent="0.2">
      <c r="B136" s="26" t="str">
        <f t="shared" si="32"/>
        <v>עונתי גלובלי</v>
      </c>
      <c r="C136" s="39" t="str">
        <f>'מק"ט'!$C$3&amp;VLOOKUP(G136,'מק"ט'!$D$2:$E$9,2,FALSE)&amp;VLOOKUP(E136,'מק"ט'!$F$2:$G$9,2,FALSE)&amp;D136</f>
        <v>76150407</v>
      </c>
      <c r="D136" s="52" t="s">
        <v>150</v>
      </c>
      <c r="E136" s="67" t="s">
        <v>149</v>
      </c>
      <c r="F136" s="83" t="s">
        <v>82</v>
      </c>
      <c r="G136" s="49" t="s">
        <v>22</v>
      </c>
      <c r="H136" s="69"/>
      <c r="I136" s="69"/>
      <c r="J136" s="69"/>
      <c r="K136" s="61"/>
      <c r="L136" s="183">
        <f t="shared" si="3"/>
        <v>130</v>
      </c>
      <c r="O136" s="36"/>
      <c r="P136" s="37"/>
      <c r="Q136" s="37"/>
      <c r="R136" s="37"/>
      <c r="S136" s="38"/>
      <c r="T136" s="152"/>
      <c r="Y136" s="75"/>
    </row>
    <row r="137" spans="2:25" ht="15" customHeight="1" x14ac:dyDescent="0.2">
      <c r="B137" s="26" t="str">
        <f t="shared" si="0"/>
        <v>תכניות/פרקים</v>
      </c>
      <c r="C137" s="39" t="str">
        <f>'מק"ט'!$C$3&amp;VLOOKUP(G137,'מק"ט'!$D$2:$E$9,2,FALSE)&amp;VLOOKUP(E137,'מק"ט'!$F$2:$G$9,2,FALSE)&amp;D137</f>
        <v>76110414</v>
      </c>
      <c r="D137" s="46">
        <v>14</v>
      </c>
      <c r="E137" s="71" t="s">
        <v>149</v>
      </c>
      <c r="F137" s="82" t="s">
        <v>83</v>
      </c>
      <c r="G137" s="43" t="s">
        <v>24</v>
      </c>
      <c r="H137" s="62"/>
      <c r="I137" s="62"/>
      <c r="J137" s="62"/>
      <c r="K137" s="58"/>
      <c r="L137" s="183">
        <f t="shared" si="3"/>
        <v>135</v>
      </c>
      <c r="O137" s="36">
        <f>IFERROR(VLOOKUP(C137,#REF!,6,0),0)</f>
        <v>0</v>
      </c>
      <c r="P137" s="37">
        <f>IFERROR(VLOOKUP(C137,#REF!,5,0),0)</f>
        <v>0</v>
      </c>
      <c r="Q137" s="37">
        <f>IF(ISNUMBER(VLOOKUP(C137,#REF!,3,FALSE)),VLOOKUP(C137,#REF!,3,FALSE),1)</f>
        <v>1</v>
      </c>
      <c r="R137" s="37">
        <f t="shared" si="1"/>
        <v>0</v>
      </c>
      <c r="S137" s="38">
        <f t="shared" si="2"/>
        <v>0</v>
      </c>
      <c r="T137" s="152">
        <f>IFERROR(VLOOKUP(C137,#REF!,7,FALSE),0)-S137</f>
        <v>0</v>
      </c>
      <c r="Y137" s="75"/>
    </row>
    <row r="138" spans="2:25" ht="15" customHeight="1" x14ac:dyDescent="0.2">
      <c r="B138" s="26" t="str">
        <f t="shared" si="0"/>
        <v>ימים</v>
      </c>
      <c r="C138" s="39" t="str">
        <f>'מק"ט'!$C$3&amp;VLOOKUP(G138,'מק"ט'!$D$2:$E$9,2,FALSE)&amp;VLOOKUP(E138,'מק"ט'!$F$2:$G$9,2,FALSE)&amp;D138</f>
        <v>76120414</v>
      </c>
      <c r="D138" s="46">
        <v>14</v>
      </c>
      <c r="E138" s="71" t="s">
        <v>149</v>
      </c>
      <c r="F138" s="82" t="s">
        <v>83</v>
      </c>
      <c r="G138" s="43" t="s">
        <v>20</v>
      </c>
      <c r="H138" s="62"/>
      <c r="I138" s="62"/>
      <c r="J138" s="62"/>
      <c r="K138" s="58"/>
      <c r="L138" s="183">
        <f t="shared" si="3"/>
        <v>135</v>
      </c>
      <c r="O138" s="36">
        <f>IFERROR(VLOOKUP(C138,#REF!,6,0),0)</f>
        <v>0</v>
      </c>
      <c r="P138" s="37">
        <f>IFERROR(VLOOKUP(C138,#REF!,5,0),0)</f>
        <v>0</v>
      </c>
      <c r="Q138" s="37">
        <f>IF(ISNUMBER(VLOOKUP(C138,#REF!,3,FALSE)),VLOOKUP(C138,#REF!,3,FALSE),1)</f>
        <v>1</v>
      </c>
      <c r="R138" s="37">
        <f t="shared" si="1"/>
        <v>0</v>
      </c>
      <c r="S138" s="38">
        <f t="shared" si="2"/>
        <v>0</v>
      </c>
      <c r="T138" s="152">
        <f>IFERROR(VLOOKUP(C138,#REF!,7,FALSE),0)-S138</f>
        <v>0</v>
      </c>
      <c r="Y138" s="75"/>
    </row>
    <row r="139" spans="2:25" ht="15" customHeight="1" x14ac:dyDescent="0.2">
      <c r="B139" s="26" t="str">
        <f t="shared" si="0"/>
        <v>שבועות</v>
      </c>
      <c r="C139" s="39" t="str">
        <f>'מק"ט'!$C$3&amp;VLOOKUP(G139,'מק"ט'!$D$2:$E$9,2,FALSE)&amp;VLOOKUP(E139,'מק"ט'!$F$2:$G$9,2,FALSE)&amp;D139</f>
        <v>76130414</v>
      </c>
      <c r="D139" s="46">
        <v>14</v>
      </c>
      <c r="E139" s="71" t="s">
        <v>149</v>
      </c>
      <c r="F139" s="82" t="s">
        <v>83</v>
      </c>
      <c r="G139" s="43" t="s">
        <v>25</v>
      </c>
      <c r="H139" s="62"/>
      <c r="I139" s="62"/>
      <c r="J139" s="62"/>
      <c r="K139" s="58"/>
      <c r="L139" s="183">
        <f t="shared" si="3"/>
        <v>135</v>
      </c>
      <c r="O139" s="36">
        <f>IFERROR(VLOOKUP(C139,#REF!,6,0),0)</f>
        <v>0</v>
      </c>
      <c r="P139" s="37">
        <f>IFERROR(VLOOKUP(C139,#REF!,5,0),0)</f>
        <v>0</v>
      </c>
      <c r="Q139" s="37">
        <f>IF(ISNUMBER(VLOOKUP(C139,#REF!,3,FALSE)),VLOOKUP(C139,#REF!,3,FALSE),1)</f>
        <v>1</v>
      </c>
      <c r="R139" s="37">
        <f t="shared" si="1"/>
        <v>0</v>
      </c>
      <c r="S139" s="38">
        <f t="shared" si="2"/>
        <v>0</v>
      </c>
      <c r="T139" s="152">
        <f>IFERROR(VLOOKUP(C139,#REF!,7,FALSE),0)-S139</f>
        <v>0</v>
      </c>
      <c r="Y139" s="75"/>
    </row>
    <row r="140" spans="2:25" ht="15" customHeight="1" x14ac:dyDescent="0.2">
      <c r="B140" s="26" t="str">
        <f t="shared" ref="B140:B141" si="33">G140</f>
        <v>חודשים</v>
      </c>
      <c r="C140" s="39" t="str">
        <f>'מק"ט'!$C$3&amp;VLOOKUP(G140,'מק"ט'!$D$2:$E$9,2,FALSE)&amp;VLOOKUP(E140,'מק"ט'!$F$2:$G$9,2,FALSE)&amp;D140</f>
        <v>76140414</v>
      </c>
      <c r="D140" s="46">
        <v>14</v>
      </c>
      <c r="E140" s="71" t="s">
        <v>149</v>
      </c>
      <c r="F140" s="82" t="s">
        <v>83</v>
      </c>
      <c r="G140" s="43" t="s">
        <v>23</v>
      </c>
      <c r="H140" s="62"/>
      <c r="I140" s="62"/>
      <c r="J140" s="62"/>
      <c r="K140" s="58"/>
      <c r="L140" s="183">
        <f t="shared" si="3"/>
        <v>135</v>
      </c>
      <c r="O140" s="36"/>
      <c r="P140" s="37"/>
      <c r="Q140" s="37"/>
      <c r="R140" s="37"/>
      <c r="S140" s="38"/>
      <c r="T140" s="152"/>
      <c r="Y140" s="75"/>
    </row>
    <row r="141" spans="2:25" ht="15" customHeight="1" x14ac:dyDescent="0.2">
      <c r="B141" s="26" t="str">
        <f t="shared" si="33"/>
        <v>עונתי גלובלי</v>
      </c>
      <c r="C141" s="39" t="str">
        <f>'מק"ט'!$C$3&amp;VLOOKUP(G141,'מק"ט'!$D$2:$E$9,2,FALSE)&amp;VLOOKUP(E141,'מק"ט'!$F$2:$G$9,2,FALSE)&amp;D141</f>
        <v>76150414</v>
      </c>
      <c r="D141" s="46">
        <v>14</v>
      </c>
      <c r="E141" s="71" t="s">
        <v>149</v>
      </c>
      <c r="F141" s="82" t="s">
        <v>83</v>
      </c>
      <c r="G141" s="43" t="s">
        <v>22</v>
      </c>
      <c r="H141" s="62"/>
      <c r="I141" s="62"/>
      <c r="J141" s="62"/>
      <c r="K141" s="58"/>
      <c r="L141" s="183">
        <f t="shared" si="3"/>
        <v>135</v>
      </c>
      <c r="O141" s="36"/>
      <c r="P141" s="37"/>
      <c r="Q141" s="37"/>
      <c r="R141" s="37"/>
      <c r="S141" s="38"/>
      <c r="T141" s="152"/>
      <c r="Y141" s="75"/>
    </row>
    <row r="142" spans="2:25" ht="15" customHeight="1" x14ac:dyDescent="0.2">
      <c r="B142" s="26" t="str">
        <f t="shared" si="0"/>
        <v>תכניות/פרקים</v>
      </c>
      <c r="C142" s="39" t="str">
        <f>'מק"ט'!$C$3&amp;VLOOKUP(G142,'מק"ט'!$D$2:$E$9,2,FALSE)&amp;VLOOKUP(E142,'מק"ט'!$F$2:$G$9,2,FALSE)&amp;D142</f>
        <v>76110408</v>
      </c>
      <c r="D142" s="52" t="s">
        <v>144</v>
      </c>
      <c r="E142" s="67" t="s">
        <v>149</v>
      </c>
      <c r="F142" s="83" t="s">
        <v>84</v>
      </c>
      <c r="G142" s="49" t="s">
        <v>24</v>
      </c>
      <c r="H142" s="69"/>
      <c r="I142" s="69"/>
      <c r="J142" s="69"/>
      <c r="K142" s="61"/>
      <c r="L142" s="183">
        <f t="shared" si="3"/>
        <v>140</v>
      </c>
      <c r="O142" s="36">
        <f>IFERROR(VLOOKUP(C142,#REF!,6,0),0)</f>
        <v>0</v>
      </c>
      <c r="P142" s="37">
        <f>IFERROR(VLOOKUP(C142,#REF!,5,0),0)</f>
        <v>0</v>
      </c>
      <c r="Q142" s="37">
        <f>IF(ISNUMBER(VLOOKUP(C142,#REF!,3,FALSE)),VLOOKUP(C142,#REF!,3,FALSE),1)</f>
        <v>1</v>
      </c>
      <c r="R142" s="37">
        <f t="shared" si="1"/>
        <v>0</v>
      </c>
      <c r="S142" s="38">
        <f t="shared" si="2"/>
        <v>0</v>
      </c>
      <c r="T142" s="152">
        <f>IFERROR(VLOOKUP(C142,#REF!,7,FALSE),0)-S142</f>
        <v>0</v>
      </c>
      <c r="Y142" s="75"/>
    </row>
    <row r="143" spans="2:25" ht="15" customHeight="1" x14ac:dyDescent="0.2">
      <c r="B143" s="26" t="str">
        <f t="shared" si="0"/>
        <v>ימים</v>
      </c>
      <c r="C143" s="39" t="str">
        <f>'מק"ט'!$C$3&amp;VLOOKUP(G143,'מק"ט'!$D$2:$E$9,2,FALSE)&amp;VLOOKUP(E143,'מק"ט'!$F$2:$G$9,2,FALSE)&amp;D143</f>
        <v>76120408</v>
      </c>
      <c r="D143" s="52" t="s">
        <v>144</v>
      </c>
      <c r="E143" s="67" t="s">
        <v>149</v>
      </c>
      <c r="F143" s="83" t="s">
        <v>84</v>
      </c>
      <c r="G143" s="49" t="s">
        <v>20</v>
      </c>
      <c r="H143" s="69"/>
      <c r="I143" s="69"/>
      <c r="J143" s="69"/>
      <c r="K143" s="61"/>
      <c r="L143" s="183">
        <f t="shared" si="3"/>
        <v>140</v>
      </c>
      <c r="O143" s="36">
        <f>IFERROR(VLOOKUP(C143,#REF!,6,0),0)</f>
        <v>0</v>
      </c>
      <c r="P143" s="37">
        <f>IFERROR(VLOOKUP(C143,#REF!,5,0),0)</f>
        <v>0</v>
      </c>
      <c r="Q143" s="37">
        <f>IF(ISNUMBER(VLOOKUP(C143,#REF!,3,FALSE)),VLOOKUP(C143,#REF!,3,FALSE),1)</f>
        <v>1</v>
      </c>
      <c r="R143" s="37">
        <f t="shared" si="1"/>
        <v>0</v>
      </c>
      <c r="S143" s="38">
        <f t="shared" si="2"/>
        <v>0</v>
      </c>
      <c r="T143" s="152">
        <f>IFERROR(VLOOKUP(C143,#REF!,7,FALSE),0)-S143</f>
        <v>0</v>
      </c>
      <c r="Y143" s="75"/>
    </row>
    <row r="144" spans="2:25" ht="15" customHeight="1" x14ac:dyDescent="0.2">
      <c r="B144" s="26" t="str">
        <f t="shared" si="0"/>
        <v>שבועות</v>
      </c>
      <c r="C144" s="39" t="str">
        <f>'מק"ט'!$C$3&amp;VLOOKUP(G144,'מק"ט'!$D$2:$E$9,2,FALSE)&amp;VLOOKUP(E144,'מק"ט'!$F$2:$G$9,2,FALSE)&amp;D172</f>
        <v>76130409</v>
      </c>
      <c r="D144" s="26"/>
      <c r="E144" s="67" t="s">
        <v>149</v>
      </c>
      <c r="F144" s="83" t="s">
        <v>84</v>
      </c>
      <c r="G144" s="49" t="s">
        <v>25</v>
      </c>
      <c r="H144" s="69"/>
      <c r="I144" s="69"/>
      <c r="J144" s="69"/>
      <c r="K144" s="61"/>
      <c r="L144" s="183">
        <f t="shared" si="3"/>
        <v>140</v>
      </c>
      <c r="O144" s="36">
        <f>IFERROR(VLOOKUP(C144,#REF!,6,0),0)</f>
        <v>0</v>
      </c>
      <c r="P144" s="37">
        <f>IFERROR(VLOOKUP(C144,#REF!,5,0),0)</f>
        <v>0</v>
      </c>
      <c r="Q144" s="37">
        <f>IF(ISNUMBER(VLOOKUP(C144,#REF!,3,FALSE)),VLOOKUP(C144,#REF!,3,FALSE),1)</f>
        <v>1</v>
      </c>
      <c r="R144" s="37">
        <f t="shared" si="1"/>
        <v>0</v>
      </c>
      <c r="S144" s="38">
        <f t="shared" si="2"/>
        <v>0</v>
      </c>
      <c r="T144" s="152">
        <f>IFERROR(VLOOKUP(C144,#REF!,7,FALSE),0)-S144</f>
        <v>0</v>
      </c>
      <c r="Y144" s="75"/>
    </row>
    <row r="145" spans="1:25" ht="15" customHeight="1" x14ac:dyDescent="0.2">
      <c r="B145" s="26" t="str">
        <f t="shared" ref="B145:B146" si="34">G145</f>
        <v>חודשים</v>
      </c>
      <c r="C145" s="39" t="str">
        <f>'מק"ט'!$C$3&amp;VLOOKUP(G145,'מק"ט'!$D$2:$E$9,2,FALSE)&amp;VLOOKUP(E145,'מק"ט'!$F$2:$G$9,2,FALSE)&amp;D145</f>
        <v>76140408</v>
      </c>
      <c r="D145" s="52" t="s">
        <v>144</v>
      </c>
      <c r="E145" s="67" t="s">
        <v>149</v>
      </c>
      <c r="F145" s="83" t="s">
        <v>84</v>
      </c>
      <c r="G145" s="49" t="s">
        <v>23</v>
      </c>
      <c r="H145" s="69"/>
      <c r="I145" s="69"/>
      <c r="J145" s="69"/>
      <c r="K145" s="61"/>
      <c r="L145" s="183">
        <f t="shared" ref="L145:L351" si="35">IF(F145=F144,L144,L144+5)</f>
        <v>140</v>
      </c>
      <c r="O145" s="36"/>
      <c r="P145" s="37"/>
      <c r="Q145" s="37"/>
      <c r="R145" s="37"/>
      <c r="S145" s="38"/>
      <c r="T145" s="152"/>
      <c r="Y145" s="75"/>
    </row>
    <row r="146" spans="1:25" ht="15" customHeight="1" x14ac:dyDescent="0.2">
      <c r="B146" s="26" t="str">
        <f t="shared" si="34"/>
        <v>עונתי גלובלי</v>
      </c>
      <c r="C146" s="39" t="str">
        <f>'מק"ט'!$C$3&amp;VLOOKUP(G146,'מק"ט'!$D$2:$E$9,2,FALSE)&amp;VLOOKUP(E146,'מק"ט'!$F$2:$G$9,2,FALSE)&amp;D146</f>
        <v>76150408</v>
      </c>
      <c r="D146" s="52" t="s">
        <v>144</v>
      </c>
      <c r="E146" s="67" t="s">
        <v>149</v>
      </c>
      <c r="F146" s="83" t="s">
        <v>84</v>
      </c>
      <c r="G146" s="49" t="s">
        <v>22</v>
      </c>
      <c r="H146" s="69"/>
      <c r="I146" s="69"/>
      <c r="J146" s="69"/>
      <c r="K146" s="61"/>
      <c r="L146" s="183">
        <f t="shared" si="35"/>
        <v>140</v>
      </c>
      <c r="O146" s="36"/>
      <c r="P146" s="37"/>
      <c r="Q146" s="37"/>
      <c r="R146" s="37"/>
      <c r="S146" s="38"/>
      <c r="T146" s="152"/>
      <c r="Y146" s="75"/>
    </row>
    <row r="147" spans="1:25" ht="14.25" customHeight="1" x14ac:dyDescent="0.2">
      <c r="B147" s="26" t="str">
        <f t="shared" si="0"/>
        <v>תכניות/פרקים</v>
      </c>
      <c r="C147" s="39" t="str">
        <f>'מק"ט'!$C$3&amp;VLOOKUP(G147,'מק"ט'!$D$2:$E$9,2,FALSE)&amp;VLOOKUP(E147,'מק"ט'!$F$2:$G$9,2,FALSE)&amp;D147</f>
        <v>76110415</v>
      </c>
      <c r="D147" s="46">
        <v>15</v>
      </c>
      <c r="E147" s="71" t="s">
        <v>149</v>
      </c>
      <c r="F147" s="82" t="s">
        <v>85</v>
      </c>
      <c r="G147" s="43" t="s">
        <v>24</v>
      </c>
      <c r="H147" s="62"/>
      <c r="I147" s="62"/>
      <c r="J147" s="62"/>
      <c r="K147" s="58"/>
      <c r="L147" s="183">
        <f t="shared" si="35"/>
        <v>145</v>
      </c>
      <c r="O147" s="36">
        <f>IFERROR(VLOOKUP(C147,#REF!,6,0),0)</f>
        <v>0</v>
      </c>
      <c r="P147" s="37">
        <f>IFERROR(VLOOKUP(C147,#REF!,5,0),0)</f>
        <v>0</v>
      </c>
      <c r="Q147" s="37">
        <f>IF(ISNUMBER(VLOOKUP(C147,#REF!,3,FALSE)),VLOOKUP(C147,#REF!,3,FALSE),1)</f>
        <v>1</v>
      </c>
      <c r="R147" s="37">
        <f t="shared" si="1"/>
        <v>0</v>
      </c>
      <c r="S147" s="38">
        <f t="shared" si="2"/>
        <v>0</v>
      </c>
      <c r="T147" s="152">
        <f>IFERROR(VLOOKUP(C147,#REF!,7,FALSE),0)-S147</f>
        <v>0</v>
      </c>
      <c r="Y147" s="75"/>
    </row>
    <row r="148" spans="1:25" ht="15" customHeight="1" x14ac:dyDescent="0.2">
      <c r="B148" s="26" t="str">
        <f t="shared" si="0"/>
        <v>ימים</v>
      </c>
      <c r="C148" s="39" t="str">
        <f>'מק"ט'!$C$3&amp;VLOOKUP(G148,'מק"ט'!$D$2:$E$9,2,FALSE)&amp;VLOOKUP(E148,'מק"ט'!$F$2:$G$9,2,FALSE)&amp;D148</f>
        <v>76120415</v>
      </c>
      <c r="D148" s="46">
        <v>15</v>
      </c>
      <c r="E148" s="71" t="s">
        <v>149</v>
      </c>
      <c r="F148" s="82" t="s">
        <v>85</v>
      </c>
      <c r="G148" s="43" t="s">
        <v>20</v>
      </c>
      <c r="H148" s="62"/>
      <c r="I148" s="62"/>
      <c r="J148" s="62"/>
      <c r="K148" s="58"/>
      <c r="L148" s="183">
        <f t="shared" si="35"/>
        <v>145</v>
      </c>
      <c r="O148" s="36">
        <f>IFERROR(VLOOKUP(C148,#REF!,6,0),0)</f>
        <v>0</v>
      </c>
      <c r="P148" s="37">
        <f>IFERROR(VLOOKUP(C148,#REF!,5,0),0)</f>
        <v>0</v>
      </c>
      <c r="Q148" s="37">
        <f>IF(ISNUMBER(VLOOKUP(C148,#REF!,3,FALSE)),VLOOKUP(C148,#REF!,3,FALSE),1)</f>
        <v>1</v>
      </c>
      <c r="R148" s="37">
        <f t="shared" si="1"/>
        <v>0</v>
      </c>
      <c r="S148" s="38">
        <f t="shared" si="2"/>
        <v>0</v>
      </c>
      <c r="T148" s="152">
        <f>IFERROR(VLOOKUP(C148,#REF!,7,FALSE),0)-S148</f>
        <v>0</v>
      </c>
      <c r="Y148" s="75"/>
    </row>
    <row r="149" spans="1:25" ht="15" customHeight="1" x14ac:dyDescent="0.2">
      <c r="B149" s="26" t="str">
        <f t="shared" si="0"/>
        <v>שבועות</v>
      </c>
      <c r="C149" s="39" t="str">
        <f>'מק"ט'!$C$3&amp;VLOOKUP(G149,'מק"ט'!$D$2:$E$9,2,FALSE)&amp;VLOOKUP(E149,'מק"ט'!$F$2:$G$9,2,FALSE)&amp;D149</f>
        <v>76130415</v>
      </c>
      <c r="D149" s="46">
        <v>15</v>
      </c>
      <c r="E149" s="71" t="s">
        <v>149</v>
      </c>
      <c r="F149" s="82" t="s">
        <v>85</v>
      </c>
      <c r="G149" s="43" t="s">
        <v>25</v>
      </c>
      <c r="H149" s="62"/>
      <c r="I149" s="62"/>
      <c r="J149" s="62"/>
      <c r="K149" s="58"/>
      <c r="L149" s="183">
        <f t="shared" si="35"/>
        <v>145</v>
      </c>
      <c r="O149" s="36">
        <f>IFERROR(VLOOKUP(C149,#REF!,6,0),0)</f>
        <v>0</v>
      </c>
      <c r="P149" s="37">
        <f>IFERROR(VLOOKUP(C149,#REF!,5,0),0)</f>
        <v>0</v>
      </c>
      <c r="Q149" s="37">
        <f>IF(ISNUMBER(VLOOKUP(C149,#REF!,3,FALSE)),VLOOKUP(C149,#REF!,3,FALSE),1)</f>
        <v>1</v>
      </c>
      <c r="R149" s="37">
        <f t="shared" si="1"/>
        <v>0</v>
      </c>
      <c r="S149" s="38">
        <f t="shared" si="2"/>
        <v>0</v>
      </c>
      <c r="T149" s="152">
        <f>IFERROR(VLOOKUP(C149,#REF!,7,FALSE),0)-S149</f>
        <v>0</v>
      </c>
      <c r="Y149" s="75"/>
    </row>
    <row r="150" spans="1:25" ht="15" customHeight="1" x14ac:dyDescent="0.2">
      <c r="B150" s="26" t="str">
        <f t="shared" ref="B150:B151" si="36">G150</f>
        <v>חודשים</v>
      </c>
      <c r="C150" s="39" t="str">
        <f>'מק"ט'!$C$3&amp;VLOOKUP(G150,'מק"ט'!$D$2:$E$9,2,FALSE)&amp;VLOOKUP(E150,'מק"ט'!$F$2:$G$9,2,FALSE)&amp;D150</f>
        <v>76140416</v>
      </c>
      <c r="D150" s="46">
        <v>16</v>
      </c>
      <c r="E150" s="71" t="s">
        <v>149</v>
      </c>
      <c r="F150" s="82" t="s">
        <v>85</v>
      </c>
      <c r="G150" s="43" t="s">
        <v>23</v>
      </c>
      <c r="H150" s="62"/>
      <c r="I150" s="62"/>
      <c r="J150" s="62"/>
      <c r="K150" s="58"/>
      <c r="L150" s="183">
        <f t="shared" si="35"/>
        <v>145</v>
      </c>
      <c r="O150" s="36"/>
      <c r="P150" s="37"/>
      <c r="Q150" s="37"/>
      <c r="R150" s="37"/>
      <c r="S150" s="38"/>
      <c r="T150" s="152"/>
      <c r="Y150" s="75"/>
    </row>
    <row r="151" spans="1:25" ht="15" customHeight="1" x14ac:dyDescent="0.2">
      <c r="B151" s="26" t="str">
        <f t="shared" si="36"/>
        <v>עונתי גלובלי</v>
      </c>
      <c r="C151" s="39" t="str">
        <f>'מק"ט'!$C$3&amp;VLOOKUP(G151,'מק"ט'!$D$2:$E$9,2,FALSE)&amp;VLOOKUP(E151,'מק"ט'!$F$2:$G$9,2,FALSE)&amp;D151</f>
        <v>76150417</v>
      </c>
      <c r="D151" s="46">
        <v>17</v>
      </c>
      <c r="E151" s="71" t="s">
        <v>149</v>
      </c>
      <c r="F151" s="82" t="s">
        <v>85</v>
      </c>
      <c r="G151" s="43" t="s">
        <v>22</v>
      </c>
      <c r="H151" s="62"/>
      <c r="I151" s="62"/>
      <c r="J151" s="62"/>
      <c r="K151" s="58"/>
      <c r="L151" s="183">
        <f t="shared" si="35"/>
        <v>145</v>
      </c>
      <c r="O151" s="36"/>
      <c r="P151" s="37"/>
      <c r="Q151" s="37"/>
      <c r="R151" s="37"/>
      <c r="S151" s="38"/>
      <c r="T151" s="152"/>
      <c r="Y151" s="75"/>
    </row>
    <row r="152" spans="1:25" ht="15" customHeight="1" x14ac:dyDescent="0.2">
      <c r="B152" s="26" t="str">
        <f t="shared" si="0"/>
        <v>תכניות/פרקים</v>
      </c>
      <c r="C152" s="39" t="str">
        <f>'מק"ט'!$C$3&amp;VLOOKUP(G152,'מק"ט'!$D$2:$E$9,2,FALSE)&amp;VLOOKUP(E152,'מק"ט'!$F$2:$G$9,2,FALSE)&amp;D152</f>
        <v>76110410</v>
      </c>
      <c r="D152" s="56">
        <v>10</v>
      </c>
      <c r="E152" s="67" t="s">
        <v>149</v>
      </c>
      <c r="F152" s="83" t="s">
        <v>86</v>
      </c>
      <c r="G152" s="49" t="s">
        <v>24</v>
      </c>
      <c r="H152" s="69"/>
      <c r="I152" s="69"/>
      <c r="J152" s="69"/>
      <c r="K152" s="61"/>
      <c r="L152" s="183">
        <f t="shared" si="35"/>
        <v>150</v>
      </c>
      <c r="O152" s="36">
        <f>IFERROR(VLOOKUP(C152,#REF!,6,0),0)</f>
        <v>0</v>
      </c>
      <c r="P152" s="37">
        <f>IFERROR(VLOOKUP(C152,#REF!,5,0),0)</f>
        <v>0</v>
      </c>
      <c r="Q152" s="37">
        <f>IF(ISNUMBER(VLOOKUP(C152,#REF!,3,FALSE)),VLOOKUP(C152,#REF!,3,FALSE),1)</f>
        <v>1</v>
      </c>
      <c r="R152" s="37">
        <f t="shared" si="1"/>
        <v>0</v>
      </c>
      <c r="S152" s="38">
        <f t="shared" si="2"/>
        <v>0</v>
      </c>
      <c r="T152" s="152">
        <f>IFERROR(VLOOKUP(C152,#REF!,7,FALSE),0)-S152</f>
        <v>0</v>
      </c>
      <c r="Y152" s="75"/>
    </row>
    <row r="153" spans="1:25" ht="15" customHeight="1" x14ac:dyDescent="0.2">
      <c r="B153" s="26" t="str">
        <f t="shared" si="0"/>
        <v>ימים</v>
      </c>
      <c r="C153" s="39" t="str">
        <f>'מק"ט'!$C$3&amp;VLOOKUP(G153,'מק"ט'!$D$2:$E$9,2,FALSE)&amp;VLOOKUP(E153,'מק"ט'!$F$2:$G$9,2,FALSE)&amp;D153</f>
        <v>76120410</v>
      </c>
      <c r="D153" s="56">
        <v>10</v>
      </c>
      <c r="E153" s="67" t="s">
        <v>149</v>
      </c>
      <c r="F153" s="83" t="s">
        <v>86</v>
      </c>
      <c r="G153" s="49" t="s">
        <v>20</v>
      </c>
      <c r="H153" s="69"/>
      <c r="I153" s="69"/>
      <c r="J153" s="69"/>
      <c r="K153" s="61"/>
      <c r="L153" s="183">
        <f t="shared" si="35"/>
        <v>150</v>
      </c>
      <c r="O153" s="36">
        <f>IFERROR(VLOOKUP(C153,#REF!,6,0),0)</f>
        <v>0</v>
      </c>
      <c r="P153" s="37">
        <f>IFERROR(VLOOKUP(C153,#REF!,5,0),0)</f>
        <v>0</v>
      </c>
      <c r="Q153" s="37">
        <f>IF(ISNUMBER(VLOOKUP(C153,#REF!,3,FALSE)),VLOOKUP(C153,#REF!,3,FALSE),1)</f>
        <v>1</v>
      </c>
      <c r="R153" s="37">
        <f t="shared" si="1"/>
        <v>0</v>
      </c>
      <c r="S153" s="38">
        <f t="shared" si="2"/>
        <v>0</v>
      </c>
      <c r="T153" s="152">
        <f>IFERROR(VLOOKUP(C153,#REF!,7,FALSE),0)-S153</f>
        <v>0</v>
      </c>
      <c r="Y153" s="75"/>
    </row>
    <row r="154" spans="1:25" ht="15" customHeight="1" x14ac:dyDescent="0.2">
      <c r="B154" s="26" t="str">
        <f t="shared" ref="B154:B156" si="37">G154</f>
        <v>שבועות</v>
      </c>
      <c r="C154" s="39" t="str">
        <f>'מק"ט'!$C$3&amp;VLOOKUP(G154,'מק"ט'!$D$2:$E$9,2,FALSE)&amp;VLOOKUP(E154,'מק"ט'!$F$2:$G$9,2,FALSE)&amp;D154</f>
        <v>76130410</v>
      </c>
      <c r="D154" s="56">
        <v>10</v>
      </c>
      <c r="E154" s="67" t="s">
        <v>149</v>
      </c>
      <c r="F154" s="83" t="s">
        <v>86</v>
      </c>
      <c r="G154" s="49" t="s">
        <v>25</v>
      </c>
      <c r="H154" s="69"/>
      <c r="I154" s="69"/>
      <c r="J154" s="69"/>
      <c r="K154" s="61"/>
      <c r="L154" s="183">
        <f t="shared" si="35"/>
        <v>150</v>
      </c>
      <c r="O154" s="36"/>
      <c r="P154" s="37"/>
      <c r="Q154" s="37"/>
      <c r="R154" s="37"/>
      <c r="S154" s="38"/>
      <c r="T154" s="152"/>
      <c r="Y154" s="75"/>
    </row>
    <row r="155" spans="1:25" ht="15" customHeight="1" x14ac:dyDescent="0.2">
      <c r="B155" s="26" t="str">
        <f t="shared" si="37"/>
        <v>חודשים</v>
      </c>
      <c r="C155" s="39" t="str">
        <f>'מק"ט'!$C$3&amp;VLOOKUP(G155,'מק"ט'!$D$2:$E$9,2,FALSE)&amp;VLOOKUP(E155,'מק"ט'!$F$2:$G$9,2,FALSE)&amp;D155</f>
        <v>76140410</v>
      </c>
      <c r="D155" s="56">
        <v>10</v>
      </c>
      <c r="E155" s="67" t="s">
        <v>149</v>
      </c>
      <c r="F155" s="83" t="s">
        <v>86</v>
      </c>
      <c r="G155" s="49" t="s">
        <v>23</v>
      </c>
      <c r="H155" s="69"/>
      <c r="I155" s="69"/>
      <c r="J155" s="69"/>
      <c r="K155" s="61"/>
      <c r="L155" s="183">
        <f t="shared" si="35"/>
        <v>150</v>
      </c>
      <c r="O155" s="36"/>
      <c r="P155" s="37"/>
      <c r="Q155" s="37"/>
      <c r="R155" s="37"/>
      <c r="S155" s="38"/>
      <c r="T155" s="152"/>
      <c r="Y155" s="75"/>
    </row>
    <row r="156" spans="1:25" ht="15" customHeight="1" x14ac:dyDescent="0.2">
      <c r="B156" s="26" t="str">
        <f t="shared" si="37"/>
        <v>עונתי גלובלי</v>
      </c>
      <c r="C156" s="39" t="str">
        <f>'מק"ט'!$C$3&amp;VLOOKUP(G156,'מק"ט'!$D$2:$E$9,2,FALSE)&amp;VLOOKUP(E156,'מק"ט'!$F$2:$G$9,2,FALSE)&amp;D156</f>
        <v>76150410</v>
      </c>
      <c r="D156" s="56">
        <v>10</v>
      </c>
      <c r="E156" s="67" t="s">
        <v>149</v>
      </c>
      <c r="F156" s="83" t="s">
        <v>86</v>
      </c>
      <c r="G156" s="49" t="s">
        <v>22</v>
      </c>
      <c r="H156" s="69"/>
      <c r="I156" s="69"/>
      <c r="J156" s="69"/>
      <c r="K156" s="61"/>
      <c r="L156" s="183">
        <f t="shared" si="35"/>
        <v>150</v>
      </c>
      <c r="O156" s="36"/>
      <c r="P156" s="37"/>
      <c r="Q156" s="37"/>
      <c r="R156" s="37"/>
      <c r="S156" s="38"/>
      <c r="T156" s="152"/>
      <c r="Y156" s="75"/>
    </row>
    <row r="157" spans="1:25" ht="15" customHeight="1" x14ac:dyDescent="0.2">
      <c r="A157" s="184"/>
      <c r="B157" s="184" t="str">
        <f t="shared" si="0"/>
        <v>תכניות/פרקים</v>
      </c>
      <c r="C157" s="39" t="str">
        <f>'מק"ט'!$C$3&amp;VLOOKUP(G157,'מק"ט'!$D$2:$E$9,2,FALSE)&amp;VLOOKUP(E157,'מק"ט'!$F$2:$G$9,2,FALSE)&amp;D157</f>
        <v>76110411</v>
      </c>
      <c r="D157" s="46">
        <v>11</v>
      </c>
      <c r="E157" s="71" t="s">
        <v>149</v>
      </c>
      <c r="F157" s="82" t="s">
        <v>87</v>
      </c>
      <c r="G157" s="43" t="s">
        <v>24</v>
      </c>
      <c r="H157" s="62"/>
      <c r="I157" s="62"/>
      <c r="J157" s="62"/>
      <c r="K157" s="58"/>
      <c r="L157" s="183">
        <f t="shared" si="35"/>
        <v>155</v>
      </c>
      <c r="O157" s="36">
        <f>IFERROR(VLOOKUP(C157,#REF!,6,0),0)</f>
        <v>0</v>
      </c>
      <c r="P157" s="37">
        <f>IFERROR(VLOOKUP(C157,#REF!,5,0),0)</f>
        <v>0</v>
      </c>
      <c r="Q157" s="37">
        <f>IF(ISNUMBER(VLOOKUP(C157,#REF!,3,FALSE)),VLOOKUP(C157,#REF!,3,FALSE),1)</f>
        <v>1</v>
      </c>
      <c r="R157" s="37">
        <f t="shared" si="1"/>
        <v>0</v>
      </c>
      <c r="S157" s="38">
        <f t="shared" si="2"/>
        <v>0</v>
      </c>
      <c r="T157" s="152">
        <f>IFERROR(VLOOKUP(C157,#REF!,7,FALSE),0)-S157</f>
        <v>0</v>
      </c>
      <c r="Y157" s="75"/>
    </row>
    <row r="158" spans="1:25" ht="15" customHeight="1" x14ac:dyDescent="0.2">
      <c r="A158" s="184"/>
      <c r="B158" s="184" t="str">
        <f t="shared" si="0"/>
        <v>ימים</v>
      </c>
      <c r="C158" s="39" t="str">
        <f>'מק"ט'!$C$3&amp;VLOOKUP(G158,'מק"ט'!$D$2:$E$9,2,FALSE)&amp;VLOOKUP(E158,'מק"ט'!$F$2:$G$9,2,FALSE)&amp;D158</f>
        <v>76120411</v>
      </c>
      <c r="D158" s="46">
        <v>11</v>
      </c>
      <c r="E158" s="71" t="s">
        <v>149</v>
      </c>
      <c r="F158" s="82" t="s">
        <v>87</v>
      </c>
      <c r="G158" s="43" t="s">
        <v>20</v>
      </c>
      <c r="H158" s="62"/>
      <c r="I158" s="62"/>
      <c r="J158" s="62"/>
      <c r="K158" s="58"/>
      <c r="L158" s="183">
        <f t="shared" si="35"/>
        <v>155</v>
      </c>
      <c r="O158" s="36">
        <f>IFERROR(VLOOKUP(C158,#REF!,6,0),0)</f>
        <v>0</v>
      </c>
      <c r="P158" s="37">
        <f>IFERROR(VLOOKUP(C158,#REF!,5,0),0)</f>
        <v>0</v>
      </c>
      <c r="Q158" s="37">
        <f>IF(ISNUMBER(VLOOKUP(C158,#REF!,3,FALSE)),VLOOKUP(C158,#REF!,3,FALSE),1)</f>
        <v>1</v>
      </c>
      <c r="R158" s="37">
        <f t="shared" si="1"/>
        <v>0</v>
      </c>
      <c r="S158" s="38">
        <f t="shared" si="2"/>
        <v>0</v>
      </c>
      <c r="T158" s="152">
        <f>IFERROR(VLOOKUP(C158,#REF!,7,FALSE),0)-S158</f>
        <v>0</v>
      </c>
      <c r="Y158" s="75"/>
    </row>
    <row r="159" spans="1:25" ht="15" customHeight="1" x14ac:dyDescent="0.2">
      <c r="A159" s="184"/>
      <c r="B159" s="184" t="str">
        <f t="shared" ref="B159:B161" si="38">G159</f>
        <v>שבועות</v>
      </c>
      <c r="C159" s="39" t="str">
        <f>'מק"ט'!$C$3&amp;VLOOKUP(G159,'מק"ט'!$D$2:$E$9,2,FALSE)&amp;VLOOKUP(E159,'מק"ט'!$F$2:$G$9,2,FALSE)&amp;D159</f>
        <v>76130411</v>
      </c>
      <c r="D159" s="46">
        <v>11</v>
      </c>
      <c r="E159" s="71" t="s">
        <v>149</v>
      </c>
      <c r="F159" s="82" t="s">
        <v>87</v>
      </c>
      <c r="G159" s="43" t="s">
        <v>25</v>
      </c>
      <c r="H159" s="62"/>
      <c r="I159" s="62"/>
      <c r="J159" s="62"/>
      <c r="K159" s="58"/>
      <c r="L159" s="183">
        <f t="shared" si="35"/>
        <v>155</v>
      </c>
      <c r="O159" s="36"/>
      <c r="P159" s="37"/>
      <c r="Q159" s="37"/>
      <c r="R159" s="37"/>
      <c r="S159" s="38"/>
      <c r="T159" s="152"/>
      <c r="Y159" s="75"/>
    </row>
    <row r="160" spans="1:25" ht="15" customHeight="1" x14ac:dyDescent="0.2">
      <c r="A160" s="184"/>
      <c r="B160" s="184" t="str">
        <f t="shared" si="38"/>
        <v>חודשים</v>
      </c>
      <c r="C160" s="39" t="str">
        <f>'מק"ט'!$C$3&amp;VLOOKUP(G160,'מק"ט'!$D$2:$E$9,2,FALSE)&amp;VLOOKUP(E160,'מק"ט'!$F$2:$G$9,2,FALSE)&amp;D160</f>
        <v>76140411</v>
      </c>
      <c r="D160" s="46">
        <v>11</v>
      </c>
      <c r="E160" s="71" t="s">
        <v>149</v>
      </c>
      <c r="F160" s="82" t="s">
        <v>87</v>
      </c>
      <c r="G160" s="43" t="s">
        <v>23</v>
      </c>
      <c r="H160" s="62"/>
      <c r="I160" s="62"/>
      <c r="J160" s="62"/>
      <c r="K160" s="58"/>
      <c r="L160" s="183">
        <f t="shared" si="35"/>
        <v>155</v>
      </c>
      <c r="O160" s="36"/>
      <c r="P160" s="37"/>
      <c r="Q160" s="37"/>
      <c r="R160" s="37"/>
      <c r="S160" s="38"/>
      <c r="T160" s="152"/>
      <c r="Y160" s="75"/>
    </row>
    <row r="161" spans="1:25" ht="15" customHeight="1" x14ac:dyDescent="0.2">
      <c r="A161" s="184"/>
      <c r="B161" s="184" t="str">
        <f t="shared" si="38"/>
        <v>עונתי גלובלי</v>
      </c>
      <c r="C161" s="39" t="str">
        <f>'מק"ט'!$C$3&amp;VLOOKUP(G161,'מק"ט'!$D$2:$E$9,2,FALSE)&amp;VLOOKUP(E161,'מק"ט'!$F$2:$G$9,2,FALSE)&amp;D161</f>
        <v>76150411</v>
      </c>
      <c r="D161" s="46">
        <v>11</v>
      </c>
      <c r="E161" s="71" t="s">
        <v>149</v>
      </c>
      <c r="F161" s="82" t="s">
        <v>87</v>
      </c>
      <c r="G161" s="43" t="s">
        <v>22</v>
      </c>
      <c r="H161" s="62"/>
      <c r="I161" s="62"/>
      <c r="J161" s="62"/>
      <c r="K161" s="58"/>
      <c r="L161" s="183">
        <f t="shared" si="35"/>
        <v>155</v>
      </c>
      <c r="O161" s="36"/>
      <c r="P161" s="37"/>
      <c r="Q161" s="37"/>
      <c r="R161" s="37"/>
      <c r="S161" s="38"/>
      <c r="T161" s="152"/>
      <c r="Y161" s="75"/>
    </row>
    <row r="162" spans="1:25" ht="15" customHeight="1" x14ac:dyDescent="0.2">
      <c r="A162" s="184"/>
      <c r="B162" s="184" t="str">
        <f t="shared" ref="B162:B181" si="39">G162</f>
        <v>תכניות/פרקים</v>
      </c>
      <c r="C162" s="39" t="str">
        <f>'מק"ט'!$C$3&amp;VLOOKUP(G162,'מק"ט'!$D$2:$E$9,2,FALSE)&amp;VLOOKUP(E162,'מק"ט'!$F$2:$G$9,2,FALSE)&amp;D162</f>
        <v>76110412</v>
      </c>
      <c r="D162" s="46">
        <v>12</v>
      </c>
      <c r="E162" s="71" t="s">
        <v>149</v>
      </c>
      <c r="F162" s="88" t="s">
        <v>79</v>
      </c>
      <c r="G162" s="49" t="s">
        <v>24</v>
      </c>
      <c r="H162" s="62"/>
      <c r="I162" s="62"/>
      <c r="J162" s="62"/>
      <c r="K162" s="58"/>
      <c r="L162" s="183">
        <f t="shared" si="35"/>
        <v>160</v>
      </c>
      <c r="O162" s="36"/>
      <c r="P162" s="37"/>
      <c r="Q162" s="37"/>
      <c r="R162" s="37"/>
      <c r="S162" s="38"/>
      <c r="T162" s="152"/>
      <c r="Y162" s="75"/>
    </row>
    <row r="163" spans="1:25" ht="15" customHeight="1" x14ac:dyDescent="0.2">
      <c r="A163" s="184"/>
      <c r="B163" s="184" t="str">
        <f t="shared" si="39"/>
        <v>ימים</v>
      </c>
      <c r="C163" s="39" t="str">
        <f>'מק"ט'!$C$3&amp;VLOOKUP(G163,'מק"ט'!$D$2:$E$9,2,FALSE)&amp;VLOOKUP(E163,'מק"ט'!$F$2:$G$9,2,FALSE)&amp;D163</f>
        <v>76120412</v>
      </c>
      <c r="D163" s="46">
        <v>12</v>
      </c>
      <c r="E163" s="71" t="s">
        <v>149</v>
      </c>
      <c r="F163" s="88" t="s">
        <v>79</v>
      </c>
      <c r="G163" s="49" t="s">
        <v>20</v>
      </c>
      <c r="H163" s="62"/>
      <c r="I163" s="62"/>
      <c r="J163" s="62"/>
      <c r="K163" s="58"/>
      <c r="L163" s="183">
        <f t="shared" si="35"/>
        <v>160</v>
      </c>
      <c r="O163" s="36"/>
      <c r="P163" s="37"/>
      <c r="Q163" s="37"/>
      <c r="R163" s="37"/>
      <c r="S163" s="38"/>
      <c r="T163" s="152"/>
      <c r="Y163" s="75"/>
    </row>
    <row r="164" spans="1:25" ht="15" customHeight="1" x14ac:dyDescent="0.2">
      <c r="A164" s="184"/>
      <c r="B164" s="184" t="str">
        <f t="shared" si="39"/>
        <v>שבועות</v>
      </c>
      <c r="C164" s="39" t="str">
        <f>'מק"ט'!$C$3&amp;VLOOKUP(G164,'מק"ט'!$D$2:$E$9,2,FALSE)&amp;VLOOKUP(E164,'מק"ט'!$F$2:$G$9,2,FALSE)&amp;D164</f>
        <v>76130412</v>
      </c>
      <c r="D164" s="46">
        <v>12</v>
      </c>
      <c r="E164" s="71" t="s">
        <v>149</v>
      </c>
      <c r="F164" s="88" t="s">
        <v>79</v>
      </c>
      <c r="G164" s="49" t="s">
        <v>25</v>
      </c>
      <c r="H164" s="62"/>
      <c r="I164" s="62"/>
      <c r="J164" s="62"/>
      <c r="K164" s="58"/>
      <c r="L164" s="183">
        <f t="shared" si="35"/>
        <v>160</v>
      </c>
      <c r="O164" s="36"/>
      <c r="P164" s="37"/>
      <c r="Q164" s="37"/>
      <c r="R164" s="37"/>
      <c r="S164" s="38"/>
      <c r="T164" s="152"/>
      <c r="Y164" s="75"/>
    </row>
    <row r="165" spans="1:25" ht="15" customHeight="1" x14ac:dyDescent="0.2">
      <c r="A165" s="184"/>
      <c r="B165" s="184" t="str">
        <f t="shared" si="39"/>
        <v>חודשים</v>
      </c>
      <c r="C165" s="39" t="str">
        <f>'מק"ט'!$C$3&amp;VLOOKUP(G165,'מק"ט'!$D$2:$E$9,2,FALSE)&amp;VLOOKUP(E165,'מק"ט'!$F$2:$G$9,2,FALSE)&amp;D165</f>
        <v>76140412</v>
      </c>
      <c r="D165" s="46">
        <v>12</v>
      </c>
      <c r="E165" s="71" t="s">
        <v>149</v>
      </c>
      <c r="F165" s="88" t="s">
        <v>79</v>
      </c>
      <c r="G165" s="49" t="s">
        <v>23</v>
      </c>
      <c r="H165" s="62"/>
      <c r="I165" s="62"/>
      <c r="J165" s="62"/>
      <c r="K165" s="58"/>
      <c r="L165" s="183">
        <f t="shared" si="35"/>
        <v>160</v>
      </c>
      <c r="O165" s="36"/>
      <c r="P165" s="37"/>
      <c r="Q165" s="37"/>
      <c r="R165" s="37"/>
      <c r="S165" s="38"/>
      <c r="T165" s="152"/>
      <c r="Y165" s="75"/>
    </row>
    <row r="166" spans="1:25" ht="15" customHeight="1" x14ac:dyDescent="0.2">
      <c r="A166" s="184"/>
      <c r="B166" s="184" t="str">
        <f t="shared" si="39"/>
        <v>עונתי גלובלי</v>
      </c>
      <c r="C166" s="39" t="str">
        <f>'מק"ט'!$C$3&amp;VLOOKUP(G166,'מק"ט'!$D$2:$E$9,2,FALSE)&amp;VLOOKUP(E166,'מק"ט'!$F$2:$G$9,2,FALSE)&amp;D166</f>
        <v>76150412</v>
      </c>
      <c r="D166" s="46">
        <v>12</v>
      </c>
      <c r="E166" s="71" t="s">
        <v>149</v>
      </c>
      <c r="F166" s="88" t="s">
        <v>79</v>
      </c>
      <c r="G166" s="49" t="s">
        <v>22</v>
      </c>
      <c r="H166" s="62"/>
      <c r="I166" s="62"/>
      <c r="J166" s="62"/>
      <c r="K166" s="58"/>
      <c r="L166" s="183">
        <f t="shared" si="35"/>
        <v>160</v>
      </c>
      <c r="O166" s="36"/>
      <c r="P166" s="37"/>
      <c r="Q166" s="37"/>
      <c r="R166" s="37"/>
      <c r="S166" s="38"/>
      <c r="T166" s="152"/>
      <c r="Y166" s="75"/>
    </row>
    <row r="167" spans="1:25" ht="15" customHeight="1" x14ac:dyDescent="0.2">
      <c r="A167" s="184"/>
      <c r="B167" s="184" t="str">
        <f t="shared" si="39"/>
        <v>תכניות/פרקים</v>
      </c>
      <c r="C167" s="39" t="str">
        <f>'מק"ט'!$C$3&amp;VLOOKUP(G167,'מק"ט'!$D$2:$E$9,2,FALSE)&amp;VLOOKUP(E167,'מק"ט'!$F$2:$G$9,2,FALSE)&amp;D167</f>
        <v>76110417</v>
      </c>
      <c r="D167" s="46">
        <v>17</v>
      </c>
      <c r="E167" s="71" t="s">
        <v>149</v>
      </c>
      <c r="F167" s="88" t="s">
        <v>237</v>
      </c>
      <c r="G167" s="43" t="s">
        <v>24</v>
      </c>
      <c r="H167" s="62"/>
      <c r="I167" s="62"/>
      <c r="J167" s="62"/>
      <c r="K167" s="58"/>
      <c r="L167" s="183">
        <f t="shared" si="35"/>
        <v>165</v>
      </c>
      <c r="O167" s="36"/>
      <c r="P167" s="37"/>
      <c r="Q167" s="37"/>
      <c r="R167" s="37"/>
      <c r="S167" s="38"/>
      <c r="T167" s="152"/>
      <c r="Y167" s="75"/>
    </row>
    <row r="168" spans="1:25" ht="15" customHeight="1" x14ac:dyDescent="0.2">
      <c r="A168" s="184"/>
      <c r="B168" s="184" t="str">
        <f t="shared" si="39"/>
        <v>ימים</v>
      </c>
      <c r="C168" s="39" t="str">
        <f>'מק"ט'!$C$3&amp;VLOOKUP(G168,'מק"ט'!$D$2:$E$9,2,FALSE)&amp;VLOOKUP(E168,'מק"ט'!$F$2:$G$9,2,FALSE)&amp;D168</f>
        <v>76120417</v>
      </c>
      <c r="D168" s="46">
        <v>17</v>
      </c>
      <c r="E168" s="71" t="s">
        <v>149</v>
      </c>
      <c r="F168" s="88" t="s">
        <v>237</v>
      </c>
      <c r="G168" s="43" t="s">
        <v>20</v>
      </c>
      <c r="H168" s="62"/>
      <c r="I168" s="62"/>
      <c r="J168" s="62"/>
      <c r="K168" s="58"/>
      <c r="L168" s="183">
        <f t="shared" si="35"/>
        <v>165</v>
      </c>
      <c r="O168" s="36"/>
      <c r="P168" s="37"/>
      <c r="Q168" s="37"/>
      <c r="R168" s="37"/>
      <c r="S168" s="38"/>
      <c r="T168" s="152"/>
      <c r="Y168" s="75"/>
    </row>
    <row r="169" spans="1:25" ht="15" customHeight="1" x14ac:dyDescent="0.2">
      <c r="A169" s="184"/>
      <c r="B169" s="184" t="str">
        <f t="shared" si="39"/>
        <v>שבועות</v>
      </c>
      <c r="C169" s="39" t="str">
        <f>'מק"ט'!$C$3&amp;VLOOKUP(G169,'מק"ט'!$D$2:$E$9,2,FALSE)&amp;VLOOKUP(E169,'מק"ט'!$F$2:$G$9,2,FALSE)&amp;D169</f>
        <v>76130417</v>
      </c>
      <c r="D169" s="46">
        <v>17</v>
      </c>
      <c r="E169" s="71" t="s">
        <v>149</v>
      </c>
      <c r="F169" s="88" t="s">
        <v>237</v>
      </c>
      <c r="G169" s="43" t="s">
        <v>25</v>
      </c>
      <c r="H169" s="62"/>
      <c r="I169" s="62"/>
      <c r="J169" s="62"/>
      <c r="K169" s="58"/>
      <c r="L169" s="183">
        <f t="shared" si="35"/>
        <v>165</v>
      </c>
      <c r="O169" s="36"/>
      <c r="P169" s="37"/>
      <c r="Q169" s="37"/>
      <c r="R169" s="37"/>
      <c r="S169" s="38"/>
      <c r="T169" s="152"/>
      <c r="Y169" s="75"/>
    </row>
    <row r="170" spans="1:25" ht="15" customHeight="1" x14ac:dyDescent="0.2">
      <c r="A170" s="184"/>
      <c r="B170" s="184" t="str">
        <f t="shared" si="39"/>
        <v>חודשים</v>
      </c>
      <c r="C170" s="39" t="str">
        <f>'מק"ט'!$C$3&amp;VLOOKUP(G170,'מק"ט'!$D$2:$E$9,2,FALSE)&amp;VLOOKUP(E170,'מק"ט'!$F$2:$G$9,2,FALSE)&amp;D170</f>
        <v>76140417</v>
      </c>
      <c r="D170" s="46">
        <v>17</v>
      </c>
      <c r="E170" s="71" t="s">
        <v>149</v>
      </c>
      <c r="F170" s="88" t="s">
        <v>237</v>
      </c>
      <c r="G170" s="43" t="s">
        <v>23</v>
      </c>
      <c r="H170" s="62"/>
      <c r="I170" s="62"/>
      <c r="J170" s="62"/>
      <c r="K170" s="58"/>
      <c r="L170" s="183">
        <f t="shared" si="35"/>
        <v>165</v>
      </c>
      <c r="O170" s="36"/>
      <c r="P170" s="37"/>
      <c r="Q170" s="37"/>
      <c r="R170" s="37"/>
      <c r="S170" s="38"/>
      <c r="T170" s="152"/>
      <c r="Y170" s="75"/>
    </row>
    <row r="171" spans="1:25" ht="15" customHeight="1" x14ac:dyDescent="0.2">
      <c r="A171" s="184"/>
      <c r="B171" s="184" t="str">
        <f t="shared" si="39"/>
        <v>עונתי גלובלי</v>
      </c>
      <c r="C171" s="39" t="str">
        <f>'מק"ט'!$C$3&amp;VLOOKUP(G171,'מק"ט'!$D$2:$E$9,2,FALSE)&amp;VLOOKUP(E171,'מק"ט'!$F$2:$G$9,2,FALSE)&amp;D171</f>
        <v>76150417</v>
      </c>
      <c r="D171" s="46">
        <v>17</v>
      </c>
      <c r="E171" s="71" t="s">
        <v>149</v>
      </c>
      <c r="F171" s="88" t="s">
        <v>237</v>
      </c>
      <c r="G171" s="43" t="s">
        <v>22</v>
      </c>
      <c r="H171" s="62"/>
      <c r="I171" s="62"/>
      <c r="J171" s="62"/>
      <c r="K171" s="58"/>
      <c r="L171" s="183">
        <f t="shared" si="35"/>
        <v>165</v>
      </c>
      <c r="O171" s="36"/>
      <c r="P171" s="37"/>
      <c r="Q171" s="37"/>
      <c r="R171" s="37"/>
      <c r="S171" s="38"/>
      <c r="T171" s="152"/>
      <c r="Y171" s="75"/>
    </row>
    <row r="172" spans="1:25" ht="15" customHeight="1" x14ac:dyDescent="0.2">
      <c r="A172" s="184"/>
      <c r="B172" s="184" t="str">
        <f t="shared" si="39"/>
        <v>תכניות/פרקים</v>
      </c>
      <c r="C172" s="39" t="str">
        <f>'מק"ט'!$C$3&amp;VLOOKUP(G172,'מק"ט'!$D$2:$E$9,2,FALSE)&amp;VLOOKUP(E172,'מק"ט'!$F$2:$G$9,2,FALSE)&amp;D172</f>
        <v>76110409</v>
      </c>
      <c r="D172" s="52" t="s">
        <v>139</v>
      </c>
      <c r="E172" s="71" t="s">
        <v>149</v>
      </c>
      <c r="F172" s="88" t="s">
        <v>192</v>
      </c>
      <c r="G172" s="49" t="s">
        <v>24</v>
      </c>
      <c r="H172" s="62"/>
      <c r="I172" s="62"/>
      <c r="J172" s="62"/>
      <c r="K172" s="58"/>
      <c r="L172" s="183">
        <f t="shared" si="35"/>
        <v>170</v>
      </c>
      <c r="O172" s="36"/>
      <c r="P172" s="37"/>
      <c r="Q172" s="37"/>
      <c r="R172" s="37"/>
      <c r="S172" s="38"/>
      <c r="T172" s="152"/>
      <c r="Y172" s="75"/>
    </row>
    <row r="173" spans="1:25" ht="15" customHeight="1" x14ac:dyDescent="0.2">
      <c r="A173" s="184"/>
      <c r="B173" s="184" t="str">
        <f t="shared" si="39"/>
        <v>ימים</v>
      </c>
      <c r="C173" s="39" t="str">
        <f>'מק"ט'!$C$3&amp;VLOOKUP(G173,'מק"ט'!$D$2:$E$9,2,FALSE)&amp;VLOOKUP(E173,'מק"ט'!$F$2:$G$9,2,FALSE)&amp;D173</f>
        <v>76120409</v>
      </c>
      <c r="D173" s="52" t="s">
        <v>139</v>
      </c>
      <c r="E173" s="71" t="s">
        <v>149</v>
      </c>
      <c r="F173" s="88" t="s">
        <v>192</v>
      </c>
      <c r="G173" s="49" t="s">
        <v>20</v>
      </c>
      <c r="H173" s="62"/>
      <c r="I173" s="62"/>
      <c r="J173" s="62"/>
      <c r="K173" s="58"/>
      <c r="L173" s="183">
        <f t="shared" si="35"/>
        <v>170</v>
      </c>
      <c r="O173" s="36"/>
      <c r="P173" s="37"/>
      <c r="Q173" s="37"/>
      <c r="R173" s="37"/>
      <c r="S173" s="38"/>
      <c r="T173" s="152"/>
      <c r="Y173" s="75"/>
    </row>
    <row r="174" spans="1:25" ht="15" customHeight="1" x14ac:dyDescent="0.2">
      <c r="A174" s="184"/>
      <c r="B174" s="184" t="str">
        <f t="shared" si="39"/>
        <v>שבועות</v>
      </c>
      <c r="C174" s="39" t="str">
        <f>'מק"ט'!$C$3&amp;VLOOKUP(G174,'מק"ט'!$D$2:$E$9,2,FALSE)&amp;VLOOKUP(E174,'מק"ט'!$F$2:$G$9,2,FALSE)&amp;D174</f>
        <v>76130409</v>
      </c>
      <c r="D174" s="52" t="s">
        <v>139</v>
      </c>
      <c r="E174" s="71" t="s">
        <v>149</v>
      </c>
      <c r="F174" s="88" t="s">
        <v>192</v>
      </c>
      <c r="G174" s="49" t="s">
        <v>25</v>
      </c>
      <c r="H174" s="62"/>
      <c r="I174" s="62"/>
      <c r="J174" s="62"/>
      <c r="K174" s="58"/>
      <c r="L174" s="183">
        <f t="shared" si="35"/>
        <v>170</v>
      </c>
      <c r="O174" s="36"/>
      <c r="P174" s="37"/>
      <c r="Q174" s="37"/>
      <c r="R174" s="37"/>
      <c r="S174" s="38"/>
      <c r="T174" s="152"/>
      <c r="Y174" s="75"/>
    </row>
    <row r="175" spans="1:25" ht="15" customHeight="1" x14ac:dyDescent="0.2">
      <c r="A175" s="184"/>
      <c r="B175" s="184" t="str">
        <f t="shared" si="39"/>
        <v>חודשים</v>
      </c>
      <c r="C175" s="39" t="str">
        <f>'מק"ט'!$C$3&amp;VLOOKUP(G175,'מק"ט'!$D$2:$E$9,2,FALSE)&amp;VLOOKUP(E175,'מק"ט'!$F$2:$G$9,2,FALSE)&amp;D175</f>
        <v>76140409</v>
      </c>
      <c r="D175" s="52" t="s">
        <v>139</v>
      </c>
      <c r="E175" s="71" t="s">
        <v>149</v>
      </c>
      <c r="F175" s="88" t="s">
        <v>192</v>
      </c>
      <c r="G175" s="49" t="s">
        <v>23</v>
      </c>
      <c r="H175" s="62"/>
      <c r="I175" s="62"/>
      <c r="J175" s="62"/>
      <c r="K175" s="58"/>
      <c r="L175" s="183">
        <f t="shared" si="35"/>
        <v>170</v>
      </c>
      <c r="O175" s="36"/>
      <c r="P175" s="37"/>
      <c r="Q175" s="37"/>
      <c r="R175" s="37"/>
      <c r="S175" s="38"/>
      <c r="T175" s="152"/>
      <c r="Y175" s="75"/>
    </row>
    <row r="176" spans="1:25" ht="15" customHeight="1" x14ac:dyDescent="0.2">
      <c r="A176" s="184"/>
      <c r="B176" s="184" t="str">
        <f t="shared" si="39"/>
        <v>עונתי גלובלי</v>
      </c>
      <c r="C176" s="39" t="str">
        <f>'מק"ט'!$C$3&amp;VLOOKUP(G176,'מק"ט'!$D$2:$E$9,2,FALSE)&amp;VLOOKUP(E176,'מק"ט'!$F$2:$G$9,2,FALSE)&amp;D176</f>
        <v>76150409</v>
      </c>
      <c r="D176" s="52" t="s">
        <v>139</v>
      </c>
      <c r="E176" s="71" t="s">
        <v>149</v>
      </c>
      <c r="F176" s="88" t="s">
        <v>192</v>
      </c>
      <c r="G176" s="49" t="s">
        <v>22</v>
      </c>
      <c r="H176" s="62"/>
      <c r="I176" s="62"/>
      <c r="J176" s="62"/>
      <c r="K176" s="58"/>
      <c r="L176" s="183">
        <f t="shared" si="35"/>
        <v>170</v>
      </c>
      <c r="O176" s="36"/>
      <c r="P176" s="37"/>
      <c r="Q176" s="37"/>
      <c r="R176" s="37"/>
      <c r="S176" s="38"/>
      <c r="T176" s="152"/>
      <c r="Y176" s="75"/>
    </row>
    <row r="177" spans="1:25" ht="15" customHeight="1" x14ac:dyDescent="0.2">
      <c r="A177" s="184"/>
      <c r="B177" s="184" t="str">
        <f t="shared" si="39"/>
        <v>תכניות/פרקים</v>
      </c>
      <c r="C177" s="39" t="str">
        <f>'מק"ט'!$C$3&amp;VLOOKUP(G177,'מק"ט'!$D$2:$E$9,2,FALSE)&amp;VLOOKUP(E177,'מק"ט'!$F$2:$G$9,2,FALSE)&amp;D177</f>
        <v>76110601</v>
      </c>
      <c r="D177" s="52" t="s">
        <v>145</v>
      </c>
      <c r="E177" s="71" t="s">
        <v>106</v>
      </c>
      <c r="F177" s="82" t="s">
        <v>94</v>
      </c>
      <c r="G177" s="43" t="s">
        <v>24</v>
      </c>
      <c r="H177" s="62"/>
      <c r="I177" s="62"/>
      <c r="J177" s="62"/>
      <c r="K177" s="58"/>
      <c r="L177" s="183">
        <f t="shared" si="35"/>
        <v>175</v>
      </c>
      <c r="O177" s="36"/>
      <c r="P177" s="37"/>
      <c r="Q177" s="37"/>
      <c r="R177" s="37"/>
      <c r="S177" s="38"/>
      <c r="T177" s="152"/>
      <c r="Y177" s="75"/>
    </row>
    <row r="178" spans="1:25" ht="15" customHeight="1" x14ac:dyDescent="0.2">
      <c r="A178" s="184"/>
      <c r="B178" s="184" t="str">
        <f t="shared" si="39"/>
        <v>ימים</v>
      </c>
      <c r="C178" s="39" t="str">
        <f>'מק"ט'!$C$3&amp;VLOOKUP(G178,'מק"ט'!$D$2:$E$9,2,FALSE)&amp;VLOOKUP(E178,'מק"ט'!$F$2:$G$9,2,FALSE)&amp;D178</f>
        <v>76120601</v>
      </c>
      <c r="D178" s="52" t="s">
        <v>145</v>
      </c>
      <c r="E178" s="71" t="s">
        <v>106</v>
      </c>
      <c r="F178" s="82" t="s">
        <v>94</v>
      </c>
      <c r="G178" s="43" t="s">
        <v>20</v>
      </c>
      <c r="H178" s="62"/>
      <c r="I178" s="62"/>
      <c r="J178" s="62"/>
      <c r="K178" s="58"/>
      <c r="L178" s="183">
        <f t="shared" si="35"/>
        <v>175</v>
      </c>
      <c r="O178" s="36"/>
      <c r="P178" s="37"/>
      <c r="Q178" s="37"/>
      <c r="R178" s="37"/>
      <c r="S178" s="38"/>
      <c r="T178" s="152"/>
      <c r="Y178" s="75"/>
    </row>
    <row r="179" spans="1:25" ht="15" customHeight="1" x14ac:dyDescent="0.2">
      <c r="A179" s="184"/>
      <c r="B179" s="184" t="str">
        <f t="shared" si="39"/>
        <v>שבועות</v>
      </c>
      <c r="C179" s="39" t="str">
        <f>'מק"ט'!$C$3&amp;VLOOKUP(G179,'מק"ט'!$D$2:$E$9,2,FALSE)&amp;VLOOKUP(E179,'מק"ט'!$F$2:$G$9,2,FALSE)&amp;D179</f>
        <v>76130601</v>
      </c>
      <c r="D179" s="52" t="s">
        <v>145</v>
      </c>
      <c r="E179" s="71" t="s">
        <v>106</v>
      </c>
      <c r="F179" s="82" t="s">
        <v>94</v>
      </c>
      <c r="G179" s="43" t="s">
        <v>25</v>
      </c>
      <c r="H179" s="62"/>
      <c r="I179" s="62"/>
      <c r="J179" s="62"/>
      <c r="K179" s="58"/>
      <c r="L179" s="183">
        <f t="shared" si="35"/>
        <v>175</v>
      </c>
      <c r="O179" s="36"/>
      <c r="P179" s="37"/>
      <c r="Q179" s="37"/>
      <c r="R179" s="37"/>
      <c r="S179" s="38"/>
      <c r="T179" s="152"/>
      <c r="Y179" s="75"/>
    </row>
    <row r="180" spans="1:25" ht="15" customHeight="1" x14ac:dyDescent="0.2">
      <c r="A180" s="184"/>
      <c r="B180" s="184" t="str">
        <f t="shared" si="39"/>
        <v>חודשים</v>
      </c>
      <c r="C180" s="39" t="str">
        <f>'מק"ט'!$C$3&amp;VLOOKUP(G180,'מק"ט'!$D$2:$E$9,2,FALSE)&amp;VLOOKUP(E180,'מק"ט'!$F$2:$G$9,2,FALSE)&amp;D180</f>
        <v>76140601</v>
      </c>
      <c r="D180" s="52" t="s">
        <v>145</v>
      </c>
      <c r="E180" s="71" t="s">
        <v>106</v>
      </c>
      <c r="F180" s="82" t="s">
        <v>94</v>
      </c>
      <c r="G180" s="43" t="s">
        <v>23</v>
      </c>
      <c r="H180" s="62"/>
      <c r="I180" s="62"/>
      <c r="J180" s="62"/>
      <c r="K180" s="58"/>
      <c r="L180" s="183">
        <f t="shared" si="35"/>
        <v>175</v>
      </c>
      <c r="O180" s="36"/>
      <c r="P180" s="37"/>
      <c r="Q180" s="37"/>
      <c r="R180" s="37"/>
      <c r="S180" s="38"/>
      <c r="T180" s="152"/>
      <c r="Y180" s="75"/>
    </row>
    <row r="181" spans="1:25" ht="15" customHeight="1" x14ac:dyDescent="0.2">
      <c r="A181" s="184"/>
      <c r="B181" s="184" t="str">
        <f t="shared" si="39"/>
        <v>עונתי גלובלי</v>
      </c>
      <c r="C181" s="39" t="str">
        <f>'מק"ט'!$C$3&amp;VLOOKUP(G181,'מק"ט'!$D$2:$E$9,2,FALSE)&amp;VLOOKUP(E181,'מק"ט'!$F$2:$G$9,2,FALSE)&amp;D181</f>
        <v>76150601</v>
      </c>
      <c r="D181" s="52" t="s">
        <v>145</v>
      </c>
      <c r="E181" s="71" t="s">
        <v>106</v>
      </c>
      <c r="F181" s="82" t="s">
        <v>94</v>
      </c>
      <c r="G181" s="43" t="s">
        <v>22</v>
      </c>
      <c r="H181" s="62"/>
      <c r="I181" s="62"/>
      <c r="J181" s="62"/>
      <c r="K181" s="58"/>
      <c r="L181" s="183">
        <f t="shared" si="35"/>
        <v>175</v>
      </c>
      <c r="O181" s="36"/>
      <c r="P181" s="37"/>
      <c r="Q181" s="37"/>
      <c r="R181" s="37"/>
      <c r="S181" s="38"/>
      <c r="T181" s="152"/>
      <c r="Y181" s="75"/>
    </row>
    <row r="182" spans="1:25" ht="15" customHeight="1" x14ac:dyDescent="0.2">
      <c r="A182" s="184"/>
      <c r="B182" s="184" t="str">
        <f>G192</f>
        <v>תכניות/פרקים</v>
      </c>
      <c r="C182" s="39" t="str">
        <f>'מק"ט'!$C$3&amp;VLOOKUP(G192,'מק"ט'!$D$2:$E$9,2,FALSE)&amp;VLOOKUP(E182,'מק"ט'!$F$2:$G$9,2,FALSE)&amp;D182</f>
        <v>76110620</v>
      </c>
      <c r="D182" s="89">
        <v>20</v>
      </c>
      <c r="E182" s="71" t="s">
        <v>106</v>
      </c>
      <c r="F182" s="88" t="s">
        <v>104</v>
      </c>
      <c r="G182" s="43" t="s">
        <v>24</v>
      </c>
      <c r="H182" s="62"/>
      <c r="I182" s="62"/>
      <c r="J182" s="62"/>
      <c r="K182" s="58"/>
      <c r="L182" s="183">
        <f t="shared" si="35"/>
        <v>180</v>
      </c>
      <c r="O182" s="36"/>
      <c r="P182" s="37"/>
      <c r="Q182" s="37"/>
      <c r="R182" s="37"/>
      <c r="S182" s="38"/>
      <c r="T182" s="152"/>
      <c r="Y182" s="75"/>
    </row>
    <row r="183" spans="1:25" ht="15" customHeight="1" x14ac:dyDescent="0.2">
      <c r="A183" s="184"/>
      <c r="B183" s="184" t="str">
        <f>G193</f>
        <v>ימים</v>
      </c>
      <c r="C183" s="39" t="str">
        <f>'מק"ט'!$C$3&amp;VLOOKUP(G193,'מק"ט'!$D$2:$E$9,2,FALSE)&amp;VLOOKUP(E183,'מק"ט'!$F$2:$G$9,2,FALSE)&amp;D183</f>
        <v>76120620</v>
      </c>
      <c r="D183" s="89">
        <v>20</v>
      </c>
      <c r="E183" s="71" t="s">
        <v>106</v>
      </c>
      <c r="F183" s="88" t="s">
        <v>104</v>
      </c>
      <c r="G183" s="43" t="s">
        <v>20</v>
      </c>
      <c r="H183" s="62"/>
      <c r="I183" s="62"/>
      <c r="J183" s="62"/>
      <c r="K183" s="58"/>
      <c r="L183" s="183">
        <f t="shared" si="35"/>
        <v>180</v>
      </c>
      <c r="O183" s="36"/>
      <c r="P183" s="37"/>
      <c r="Q183" s="37"/>
      <c r="R183" s="37"/>
      <c r="S183" s="38"/>
      <c r="T183" s="152"/>
      <c r="Y183" s="75"/>
    </row>
    <row r="184" spans="1:25" ht="15" customHeight="1" x14ac:dyDescent="0.2">
      <c r="A184" s="184"/>
      <c r="B184" s="184" t="str">
        <f>G194</f>
        <v>שבועות</v>
      </c>
      <c r="C184" s="39" t="str">
        <f>'מק"ט'!$C$3&amp;VLOOKUP(G194,'מק"ט'!$D$2:$E$9,2,FALSE)&amp;VLOOKUP(E184,'מק"ט'!$F$2:$G$9,2,FALSE)&amp;D184</f>
        <v>76130620</v>
      </c>
      <c r="D184" s="89">
        <v>20</v>
      </c>
      <c r="E184" s="71" t="s">
        <v>106</v>
      </c>
      <c r="F184" s="88" t="s">
        <v>104</v>
      </c>
      <c r="G184" s="43" t="s">
        <v>25</v>
      </c>
      <c r="H184" s="62"/>
      <c r="I184" s="62"/>
      <c r="J184" s="62"/>
      <c r="K184" s="58"/>
      <c r="L184" s="183">
        <f t="shared" si="35"/>
        <v>180</v>
      </c>
      <c r="O184" s="36"/>
      <c r="P184" s="37"/>
      <c r="Q184" s="37"/>
      <c r="R184" s="37"/>
      <c r="S184" s="38"/>
      <c r="T184" s="152"/>
      <c r="Y184" s="75"/>
    </row>
    <row r="185" spans="1:25" ht="15" customHeight="1" x14ac:dyDescent="0.2">
      <c r="A185" s="184"/>
      <c r="B185" s="184" t="str">
        <f>G195</f>
        <v>חודשים</v>
      </c>
      <c r="C185" s="39" t="str">
        <f>'מק"ט'!$C$3&amp;VLOOKUP(G195,'מק"ט'!$D$2:$E$9,2,FALSE)&amp;VLOOKUP(E185,'מק"ט'!$F$2:$G$9,2,FALSE)&amp;D185</f>
        <v>76140620</v>
      </c>
      <c r="D185" s="89">
        <v>20</v>
      </c>
      <c r="E185" s="71" t="s">
        <v>106</v>
      </c>
      <c r="F185" s="88" t="s">
        <v>104</v>
      </c>
      <c r="G185" s="43" t="s">
        <v>23</v>
      </c>
      <c r="H185" s="62"/>
      <c r="I185" s="62"/>
      <c r="J185" s="62"/>
      <c r="K185" s="58"/>
      <c r="L185" s="183">
        <f t="shared" si="35"/>
        <v>180</v>
      </c>
      <c r="O185" s="36"/>
      <c r="P185" s="37"/>
      <c r="Q185" s="37"/>
      <c r="R185" s="37"/>
      <c r="S185" s="38"/>
      <c r="T185" s="152"/>
      <c r="Y185" s="75"/>
    </row>
    <row r="186" spans="1:25" ht="15" customHeight="1" x14ac:dyDescent="0.2">
      <c r="A186" s="184"/>
      <c r="B186" s="184" t="str">
        <f>G196</f>
        <v>עונתי גלובלי</v>
      </c>
      <c r="C186" s="39" t="str">
        <f>'מק"ט'!$C$3&amp;VLOOKUP(G196,'מק"ט'!$D$2:$E$9,2,FALSE)&amp;VLOOKUP(E186,'מק"ט'!$F$2:$G$9,2,FALSE)&amp;D186</f>
        <v>76150620</v>
      </c>
      <c r="D186" s="89">
        <v>20</v>
      </c>
      <c r="E186" s="71" t="s">
        <v>106</v>
      </c>
      <c r="F186" s="88" t="s">
        <v>104</v>
      </c>
      <c r="G186" s="43" t="s">
        <v>22</v>
      </c>
      <c r="H186" s="62"/>
      <c r="I186" s="62"/>
      <c r="J186" s="62"/>
      <c r="K186" s="58"/>
      <c r="L186" s="183">
        <f t="shared" si="35"/>
        <v>180</v>
      </c>
      <c r="O186" s="36"/>
      <c r="P186" s="37"/>
      <c r="Q186" s="37"/>
      <c r="R186" s="37"/>
      <c r="S186" s="38"/>
      <c r="T186" s="152"/>
      <c r="Y186" s="75"/>
    </row>
    <row r="187" spans="1:25" ht="15" customHeight="1" x14ac:dyDescent="0.2">
      <c r="A187" s="184"/>
      <c r="B187" s="184" t="str">
        <f t="shared" ref="B187:B196" si="40">G187</f>
        <v>תכניות/פרקים</v>
      </c>
      <c r="C187" s="39" t="str">
        <f>'מק"ט'!$C$3&amp;VLOOKUP(G187,'מק"ט'!$D$2:$E$9,2,FALSE)&amp;VLOOKUP(E187,'מק"ט'!$F$2:$G$9,2,FALSE)&amp;D187</f>
        <v>76110621</v>
      </c>
      <c r="D187" s="89">
        <v>21</v>
      </c>
      <c r="E187" s="71" t="s">
        <v>106</v>
      </c>
      <c r="F187" s="88" t="s">
        <v>105</v>
      </c>
      <c r="G187" s="43" t="s">
        <v>24</v>
      </c>
      <c r="H187" s="62"/>
      <c r="I187" s="62"/>
      <c r="J187" s="62"/>
      <c r="K187" s="58"/>
      <c r="L187" s="183">
        <f t="shared" si="35"/>
        <v>185</v>
      </c>
      <c r="O187" s="36"/>
      <c r="P187" s="37"/>
      <c r="Q187" s="37"/>
      <c r="R187" s="37"/>
      <c r="S187" s="38"/>
      <c r="T187" s="152"/>
      <c r="Y187" s="75"/>
    </row>
    <row r="188" spans="1:25" ht="15" customHeight="1" x14ac:dyDescent="0.2">
      <c r="A188" s="184"/>
      <c r="B188" s="184" t="str">
        <f t="shared" si="40"/>
        <v>ימים</v>
      </c>
      <c r="C188" s="39" t="str">
        <f>'מק"ט'!$C$3&amp;VLOOKUP(G188,'מק"ט'!$D$2:$E$9,2,FALSE)&amp;VLOOKUP(E188,'מק"ט'!$F$2:$G$9,2,FALSE)&amp;D188</f>
        <v>76120621</v>
      </c>
      <c r="D188" s="89">
        <v>21</v>
      </c>
      <c r="E188" s="71" t="s">
        <v>106</v>
      </c>
      <c r="F188" s="88" t="s">
        <v>105</v>
      </c>
      <c r="G188" s="43" t="s">
        <v>20</v>
      </c>
      <c r="H188" s="62"/>
      <c r="I188" s="62"/>
      <c r="J188" s="62"/>
      <c r="K188" s="58"/>
      <c r="L188" s="183">
        <f t="shared" si="35"/>
        <v>185</v>
      </c>
      <c r="O188" s="36"/>
      <c r="P188" s="37"/>
      <c r="Q188" s="37"/>
      <c r="R188" s="37"/>
      <c r="S188" s="38"/>
      <c r="T188" s="152"/>
      <c r="Y188" s="75"/>
    </row>
    <row r="189" spans="1:25" ht="15" customHeight="1" x14ac:dyDescent="0.2">
      <c r="A189" s="184"/>
      <c r="B189" s="184" t="str">
        <f t="shared" si="40"/>
        <v>שבועות</v>
      </c>
      <c r="C189" s="39" t="str">
        <f>'מק"ט'!$C$3&amp;VLOOKUP(G189,'מק"ט'!$D$2:$E$9,2,FALSE)&amp;VLOOKUP(E189,'מק"ט'!$F$2:$G$9,2,FALSE)&amp;D189</f>
        <v>76130621</v>
      </c>
      <c r="D189" s="89">
        <v>21</v>
      </c>
      <c r="E189" s="71" t="s">
        <v>106</v>
      </c>
      <c r="F189" s="88" t="s">
        <v>105</v>
      </c>
      <c r="G189" s="43" t="s">
        <v>25</v>
      </c>
      <c r="H189" s="62"/>
      <c r="I189" s="62"/>
      <c r="J189" s="62"/>
      <c r="K189" s="58"/>
      <c r="L189" s="183">
        <f t="shared" si="35"/>
        <v>185</v>
      </c>
      <c r="O189" s="36"/>
      <c r="P189" s="37"/>
      <c r="Q189" s="37"/>
      <c r="R189" s="37"/>
      <c r="S189" s="38"/>
      <c r="T189" s="152"/>
      <c r="Y189" s="75"/>
    </row>
    <row r="190" spans="1:25" ht="15" customHeight="1" x14ac:dyDescent="0.2">
      <c r="A190" s="184"/>
      <c r="B190" s="184" t="str">
        <f t="shared" si="40"/>
        <v>חודשים</v>
      </c>
      <c r="C190" s="39" t="str">
        <f>'מק"ט'!$C$3&amp;VLOOKUP(G190,'מק"ט'!$D$2:$E$9,2,FALSE)&amp;VLOOKUP(E190,'מק"ט'!$F$2:$G$9,2,FALSE)&amp;D190</f>
        <v>76140621</v>
      </c>
      <c r="D190" s="89">
        <v>21</v>
      </c>
      <c r="E190" s="71" t="s">
        <v>106</v>
      </c>
      <c r="F190" s="88" t="s">
        <v>105</v>
      </c>
      <c r="G190" s="43" t="s">
        <v>23</v>
      </c>
      <c r="H190" s="62"/>
      <c r="I190" s="62"/>
      <c r="J190" s="62"/>
      <c r="K190" s="58"/>
      <c r="L190" s="183">
        <f t="shared" si="35"/>
        <v>185</v>
      </c>
      <c r="O190" s="36"/>
      <c r="P190" s="37"/>
      <c r="Q190" s="37"/>
      <c r="R190" s="37"/>
      <c r="S190" s="38"/>
      <c r="T190" s="152"/>
      <c r="Y190" s="75"/>
    </row>
    <row r="191" spans="1:25" ht="15" customHeight="1" x14ac:dyDescent="0.2">
      <c r="A191" s="184"/>
      <c r="B191" s="184" t="str">
        <f t="shared" si="40"/>
        <v>עונתי גלובלי</v>
      </c>
      <c r="C191" s="39" t="str">
        <f>'מק"ט'!$C$3&amp;VLOOKUP(G191,'מק"ט'!$D$2:$E$9,2,FALSE)&amp;VLOOKUP(E191,'מק"ט'!$F$2:$G$9,2,FALSE)&amp;D191</f>
        <v>76150621</v>
      </c>
      <c r="D191" s="89">
        <v>21</v>
      </c>
      <c r="E191" s="71" t="s">
        <v>106</v>
      </c>
      <c r="F191" s="88" t="s">
        <v>105</v>
      </c>
      <c r="G191" s="43" t="s">
        <v>22</v>
      </c>
      <c r="H191" s="62"/>
      <c r="I191" s="62"/>
      <c r="J191" s="62"/>
      <c r="K191" s="58"/>
      <c r="L191" s="183">
        <f t="shared" si="35"/>
        <v>185</v>
      </c>
      <c r="O191" s="36"/>
      <c r="P191" s="37"/>
      <c r="Q191" s="37"/>
      <c r="R191" s="37"/>
      <c r="S191" s="38"/>
      <c r="T191" s="152"/>
      <c r="Y191" s="75"/>
    </row>
    <row r="192" spans="1:25" ht="15" customHeight="1" x14ac:dyDescent="0.2">
      <c r="A192" s="184"/>
      <c r="B192" s="184" t="str">
        <f t="shared" si="40"/>
        <v>תכניות/פרקים</v>
      </c>
      <c r="C192" s="39" t="str">
        <f>'מק"ט'!$C$3&amp;VLOOKUP(G192,'מק"ט'!$D$2:$E$9,2,FALSE)&amp;VLOOKUP(E192,'מק"ט'!$F$2:$G$9,2,FALSE)&amp;D192</f>
        <v>76110632</v>
      </c>
      <c r="D192" s="89">
        <v>32</v>
      </c>
      <c r="E192" s="71" t="s">
        <v>106</v>
      </c>
      <c r="F192" s="88" t="s">
        <v>238</v>
      </c>
      <c r="G192" s="49" t="s">
        <v>24</v>
      </c>
      <c r="H192" s="62"/>
      <c r="I192" s="62"/>
      <c r="J192" s="62"/>
      <c r="K192" s="58"/>
      <c r="L192" s="183">
        <f t="shared" si="35"/>
        <v>190</v>
      </c>
      <c r="O192" s="36"/>
      <c r="P192" s="37"/>
      <c r="Q192" s="37"/>
      <c r="R192" s="37"/>
      <c r="S192" s="38"/>
      <c r="T192" s="152"/>
      <c r="Y192" s="75"/>
    </row>
    <row r="193" spans="1:25" ht="15" customHeight="1" x14ac:dyDescent="0.2">
      <c r="A193" s="184"/>
      <c r="B193" s="184" t="str">
        <f t="shared" si="40"/>
        <v>ימים</v>
      </c>
      <c r="C193" s="39" t="str">
        <f>'מק"ט'!$C$3&amp;VLOOKUP(G193,'מק"ט'!$D$2:$E$9,2,FALSE)&amp;VLOOKUP(E193,'מק"ט'!$F$2:$G$9,2,FALSE)&amp;D193</f>
        <v>76120632</v>
      </c>
      <c r="D193" s="89">
        <v>32</v>
      </c>
      <c r="E193" s="71" t="s">
        <v>106</v>
      </c>
      <c r="F193" s="88" t="s">
        <v>238</v>
      </c>
      <c r="G193" s="49" t="s">
        <v>20</v>
      </c>
      <c r="H193" s="62"/>
      <c r="I193" s="62"/>
      <c r="J193" s="62"/>
      <c r="K193" s="58"/>
      <c r="L193" s="183">
        <f t="shared" si="35"/>
        <v>190</v>
      </c>
      <c r="O193" s="36"/>
      <c r="P193" s="37"/>
      <c r="Q193" s="37"/>
      <c r="R193" s="37"/>
      <c r="S193" s="38"/>
      <c r="T193" s="152"/>
      <c r="Y193" s="75"/>
    </row>
    <row r="194" spans="1:25" ht="15" customHeight="1" x14ac:dyDescent="0.2">
      <c r="A194" s="184"/>
      <c r="B194" s="184" t="str">
        <f t="shared" si="40"/>
        <v>שבועות</v>
      </c>
      <c r="C194" s="39" t="str">
        <f>'מק"ט'!$C$3&amp;VLOOKUP(G194,'מק"ט'!$D$2:$E$9,2,FALSE)&amp;VLOOKUP(E194,'מק"ט'!$F$2:$G$9,2,FALSE)&amp;D194</f>
        <v>76130632</v>
      </c>
      <c r="D194" s="89">
        <v>32</v>
      </c>
      <c r="E194" s="71" t="s">
        <v>106</v>
      </c>
      <c r="F194" s="88" t="s">
        <v>238</v>
      </c>
      <c r="G194" s="49" t="s">
        <v>25</v>
      </c>
      <c r="H194" s="62"/>
      <c r="I194" s="62"/>
      <c r="J194" s="62"/>
      <c r="K194" s="58"/>
      <c r="L194" s="183">
        <f t="shared" si="35"/>
        <v>190</v>
      </c>
      <c r="O194" s="36"/>
      <c r="P194" s="37"/>
      <c r="Q194" s="37"/>
      <c r="R194" s="37"/>
      <c r="S194" s="38"/>
      <c r="T194" s="152"/>
      <c r="Y194" s="75"/>
    </row>
    <row r="195" spans="1:25" ht="15" customHeight="1" x14ac:dyDescent="0.2">
      <c r="A195" s="184"/>
      <c r="B195" s="184" t="str">
        <f t="shared" si="40"/>
        <v>חודשים</v>
      </c>
      <c r="C195" s="39" t="str">
        <f>'מק"ט'!$C$3&amp;VLOOKUP(G195,'מק"ט'!$D$2:$E$9,2,FALSE)&amp;VLOOKUP(E195,'מק"ט'!$F$2:$G$9,2,FALSE)&amp;D195</f>
        <v>76140632</v>
      </c>
      <c r="D195" s="89">
        <v>32</v>
      </c>
      <c r="E195" s="71" t="s">
        <v>106</v>
      </c>
      <c r="F195" s="88" t="s">
        <v>238</v>
      </c>
      <c r="G195" s="49" t="s">
        <v>23</v>
      </c>
      <c r="H195" s="62"/>
      <c r="I195" s="62"/>
      <c r="J195" s="62"/>
      <c r="K195" s="58"/>
      <c r="L195" s="183">
        <f t="shared" si="35"/>
        <v>190</v>
      </c>
      <c r="O195" s="36"/>
      <c r="P195" s="37"/>
      <c r="Q195" s="37"/>
      <c r="R195" s="37"/>
      <c r="S195" s="38"/>
      <c r="T195" s="152"/>
      <c r="Y195" s="75"/>
    </row>
    <row r="196" spans="1:25" ht="15" customHeight="1" x14ac:dyDescent="0.2">
      <c r="A196" s="184"/>
      <c r="B196" s="184" t="str">
        <f t="shared" si="40"/>
        <v>עונתי גלובלי</v>
      </c>
      <c r="C196" s="39" t="str">
        <f>'מק"ט'!$C$3&amp;VLOOKUP(G196,'מק"ט'!$D$2:$E$9,2,FALSE)&amp;VLOOKUP(E196,'מק"ט'!$F$2:$G$9,2,FALSE)&amp;D196</f>
        <v>76150632</v>
      </c>
      <c r="D196" s="89">
        <v>32</v>
      </c>
      <c r="E196" s="71" t="s">
        <v>106</v>
      </c>
      <c r="F196" s="88" t="s">
        <v>238</v>
      </c>
      <c r="G196" s="49" t="s">
        <v>22</v>
      </c>
      <c r="H196" s="62"/>
      <c r="I196" s="62"/>
      <c r="J196" s="62"/>
      <c r="K196" s="58"/>
      <c r="L196" s="183">
        <f t="shared" si="35"/>
        <v>190</v>
      </c>
      <c r="O196" s="36"/>
      <c r="P196" s="37"/>
      <c r="Q196" s="37"/>
      <c r="R196" s="37"/>
      <c r="S196" s="38"/>
      <c r="T196" s="152"/>
      <c r="Y196" s="75"/>
    </row>
    <row r="197" spans="1:25" ht="15" customHeight="1" x14ac:dyDescent="0.2">
      <c r="A197" s="184"/>
      <c r="B197" s="184" t="str">
        <f t="shared" ref="B197:B201" si="41">G197</f>
        <v>תכניות/פרקים</v>
      </c>
      <c r="C197" s="39" t="str">
        <f>'מק"ט'!$C$3&amp;VLOOKUP(G197,'מק"ט'!$D$2:$E$9,2,FALSE)&amp;VLOOKUP(E197,'מק"ט'!$F$2:$G$9,2,FALSE)&amp;D197</f>
        <v>76110200</v>
      </c>
      <c r="D197" s="52" t="s">
        <v>152</v>
      </c>
      <c r="E197" s="71" t="s">
        <v>176</v>
      </c>
      <c r="F197" s="88" t="s">
        <v>239</v>
      </c>
      <c r="G197" s="49" t="s">
        <v>24</v>
      </c>
      <c r="H197" s="62"/>
      <c r="I197" s="62"/>
      <c r="J197" s="62"/>
      <c r="K197" s="58"/>
      <c r="L197" s="183">
        <f t="shared" si="35"/>
        <v>195</v>
      </c>
      <c r="O197" s="36"/>
      <c r="P197" s="37"/>
      <c r="Q197" s="37"/>
      <c r="R197" s="37"/>
      <c r="S197" s="38"/>
      <c r="T197" s="152"/>
      <c r="Y197" s="75"/>
    </row>
    <row r="198" spans="1:25" ht="15" customHeight="1" x14ac:dyDescent="0.2">
      <c r="A198" s="184"/>
      <c r="B198" s="184" t="str">
        <f t="shared" si="41"/>
        <v>ימים</v>
      </c>
      <c r="C198" s="39" t="str">
        <f>'מק"ט'!$C$3&amp;VLOOKUP(G198,'מק"ט'!$D$2:$E$9,2,FALSE)&amp;VLOOKUP(E198,'מק"ט'!$F$2:$G$9,2,FALSE)&amp;D198</f>
        <v>76120200</v>
      </c>
      <c r="D198" s="52" t="s">
        <v>152</v>
      </c>
      <c r="E198" s="71" t="s">
        <v>176</v>
      </c>
      <c r="F198" s="88" t="s">
        <v>239</v>
      </c>
      <c r="G198" s="49" t="s">
        <v>20</v>
      </c>
      <c r="H198" s="62"/>
      <c r="I198" s="62"/>
      <c r="J198" s="62"/>
      <c r="K198" s="58"/>
      <c r="L198" s="183">
        <f t="shared" si="35"/>
        <v>195</v>
      </c>
      <c r="O198" s="36"/>
      <c r="P198" s="37"/>
      <c r="Q198" s="37"/>
      <c r="R198" s="37"/>
      <c r="S198" s="38"/>
      <c r="T198" s="152"/>
      <c r="Y198" s="75"/>
    </row>
    <row r="199" spans="1:25" ht="15" customHeight="1" x14ac:dyDescent="0.2">
      <c r="A199" s="184"/>
      <c r="B199" s="184" t="str">
        <f t="shared" si="41"/>
        <v>שבועות</v>
      </c>
      <c r="C199" s="39" t="str">
        <f>'מק"ט'!$C$3&amp;VLOOKUP(G199,'מק"ט'!$D$2:$E$9,2,FALSE)&amp;VLOOKUP(E199,'מק"ט'!$F$2:$G$9,2,FALSE)&amp;D199</f>
        <v>76130200</v>
      </c>
      <c r="D199" s="52" t="s">
        <v>152</v>
      </c>
      <c r="E199" s="71" t="s">
        <v>176</v>
      </c>
      <c r="F199" s="88" t="s">
        <v>239</v>
      </c>
      <c r="G199" s="49" t="s">
        <v>25</v>
      </c>
      <c r="H199" s="62"/>
      <c r="I199" s="62"/>
      <c r="J199" s="62"/>
      <c r="K199" s="58"/>
      <c r="L199" s="183">
        <f t="shared" si="35"/>
        <v>195</v>
      </c>
      <c r="O199" s="36"/>
      <c r="P199" s="37"/>
      <c r="Q199" s="37"/>
      <c r="R199" s="37"/>
      <c r="S199" s="38"/>
      <c r="T199" s="152"/>
      <c r="Y199" s="75"/>
    </row>
    <row r="200" spans="1:25" ht="15" customHeight="1" x14ac:dyDescent="0.2">
      <c r="A200" s="184"/>
      <c r="B200" s="184" t="str">
        <f t="shared" si="41"/>
        <v>חודשים</v>
      </c>
      <c r="C200" s="39" t="str">
        <f>'מק"ט'!$C$3&amp;VLOOKUP(G200,'מק"ט'!$D$2:$E$9,2,FALSE)&amp;VLOOKUP(E200,'מק"ט'!$F$2:$G$9,2,FALSE)&amp;D200</f>
        <v>76140200</v>
      </c>
      <c r="D200" s="52" t="s">
        <v>152</v>
      </c>
      <c r="E200" s="71" t="s">
        <v>176</v>
      </c>
      <c r="F200" s="88" t="s">
        <v>239</v>
      </c>
      <c r="G200" s="49" t="s">
        <v>23</v>
      </c>
      <c r="H200" s="62"/>
      <c r="I200" s="62"/>
      <c r="J200" s="62"/>
      <c r="K200" s="58"/>
      <c r="L200" s="183">
        <f t="shared" si="35"/>
        <v>195</v>
      </c>
      <c r="O200" s="36"/>
      <c r="P200" s="37"/>
      <c r="Q200" s="37"/>
      <c r="R200" s="37"/>
      <c r="S200" s="38"/>
      <c r="T200" s="152"/>
      <c r="Y200" s="75"/>
    </row>
    <row r="201" spans="1:25" ht="15" customHeight="1" x14ac:dyDescent="0.2">
      <c r="A201" s="184"/>
      <c r="B201" s="184" t="str">
        <f t="shared" si="41"/>
        <v>עונתי גלובלי</v>
      </c>
      <c r="C201" s="39" t="str">
        <f>'מק"ט'!$C$3&amp;VLOOKUP(G201,'מק"ט'!$D$2:$E$9,2,FALSE)&amp;VLOOKUP(E201,'מק"ט'!$F$2:$G$9,2,FALSE)&amp;D201</f>
        <v>76150200</v>
      </c>
      <c r="D201" s="52" t="s">
        <v>152</v>
      </c>
      <c r="E201" s="71" t="s">
        <v>176</v>
      </c>
      <c r="F201" s="88" t="s">
        <v>239</v>
      </c>
      <c r="G201" s="49" t="s">
        <v>22</v>
      </c>
      <c r="H201" s="62"/>
      <c r="I201" s="62"/>
      <c r="J201" s="62"/>
      <c r="K201" s="58"/>
      <c r="L201" s="183">
        <f t="shared" si="35"/>
        <v>195</v>
      </c>
      <c r="O201" s="36"/>
      <c r="P201" s="37"/>
      <c r="Q201" s="37"/>
      <c r="R201" s="37"/>
      <c r="S201" s="38"/>
      <c r="T201" s="152"/>
      <c r="Y201" s="75"/>
    </row>
    <row r="202" spans="1:25" ht="15" customHeight="1" x14ac:dyDescent="0.2">
      <c r="A202" s="184"/>
      <c r="B202" s="184" t="str">
        <f t="shared" ref="B202:B206" si="42">G202</f>
        <v>תכניות/פרקים</v>
      </c>
      <c r="C202" s="39" t="str">
        <f>'מק"ט'!$C$3&amp;VLOOKUP(G202,'מק"ט'!$D$2:$E$9,2,FALSE)&amp;VLOOKUP(E202,'מק"ט'!$F$2:$G$9,2,FALSE)&amp;D202</f>
        <v>76110201</v>
      </c>
      <c r="D202" s="52" t="s">
        <v>145</v>
      </c>
      <c r="E202" s="71" t="s">
        <v>176</v>
      </c>
      <c r="F202" s="88" t="s">
        <v>240</v>
      </c>
      <c r="G202" s="49" t="s">
        <v>24</v>
      </c>
      <c r="H202" s="62"/>
      <c r="I202" s="62"/>
      <c r="J202" s="62"/>
      <c r="K202" s="58"/>
      <c r="L202" s="183">
        <f t="shared" si="35"/>
        <v>200</v>
      </c>
      <c r="O202" s="36"/>
      <c r="P202" s="37"/>
      <c r="Q202" s="37"/>
      <c r="R202" s="37"/>
      <c r="S202" s="38"/>
      <c r="T202" s="152"/>
      <c r="Y202" s="75"/>
    </row>
    <row r="203" spans="1:25" ht="15" customHeight="1" x14ac:dyDescent="0.2">
      <c r="A203" s="184"/>
      <c r="B203" s="184" t="str">
        <f t="shared" si="42"/>
        <v>ימים</v>
      </c>
      <c r="C203" s="39" t="str">
        <f>'מק"ט'!$C$3&amp;VLOOKUP(G203,'מק"ט'!$D$2:$E$9,2,FALSE)&amp;VLOOKUP(E203,'מק"ט'!$F$2:$G$9,2,FALSE)&amp;D203</f>
        <v>76120202</v>
      </c>
      <c r="D203" s="52" t="s">
        <v>141</v>
      </c>
      <c r="E203" s="71" t="s">
        <v>176</v>
      </c>
      <c r="F203" s="88" t="s">
        <v>240</v>
      </c>
      <c r="G203" s="49" t="s">
        <v>20</v>
      </c>
      <c r="H203" s="62"/>
      <c r="I203" s="62"/>
      <c r="J203" s="62"/>
      <c r="K203" s="58"/>
      <c r="L203" s="183">
        <f t="shared" si="35"/>
        <v>200</v>
      </c>
      <c r="O203" s="36"/>
      <c r="P203" s="37"/>
      <c r="Q203" s="37"/>
      <c r="R203" s="37"/>
      <c r="S203" s="38"/>
      <c r="T203" s="152"/>
      <c r="Y203" s="75"/>
    </row>
    <row r="204" spans="1:25" ht="15" customHeight="1" x14ac:dyDescent="0.2">
      <c r="A204" s="184"/>
      <c r="B204" s="184" t="str">
        <f t="shared" si="42"/>
        <v>שבועות</v>
      </c>
      <c r="C204" s="39" t="str">
        <f>'מק"ט'!$C$3&amp;VLOOKUP(G204,'מק"ט'!$D$2:$E$9,2,FALSE)&amp;VLOOKUP(E204,'מק"ט'!$F$2:$G$9,2,FALSE)&amp;D204</f>
        <v>76130203</v>
      </c>
      <c r="D204" s="52" t="s">
        <v>142</v>
      </c>
      <c r="E204" s="71" t="s">
        <v>176</v>
      </c>
      <c r="F204" s="88" t="s">
        <v>240</v>
      </c>
      <c r="G204" s="49" t="s">
        <v>25</v>
      </c>
      <c r="H204" s="62"/>
      <c r="I204" s="62"/>
      <c r="J204" s="62"/>
      <c r="K204" s="58"/>
      <c r="L204" s="183">
        <f t="shared" si="35"/>
        <v>200</v>
      </c>
      <c r="O204" s="36"/>
      <c r="P204" s="37"/>
      <c r="Q204" s="37"/>
      <c r="R204" s="37"/>
      <c r="S204" s="38"/>
      <c r="T204" s="152"/>
      <c r="Y204" s="75"/>
    </row>
    <row r="205" spans="1:25" ht="15" customHeight="1" x14ac:dyDescent="0.2">
      <c r="A205" s="184"/>
      <c r="B205" s="184" t="str">
        <f t="shared" si="42"/>
        <v>חודשים</v>
      </c>
      <c r="C205" s="39" t="str">
        <f>'מק"ט'!$C$3&amp;VLOOKUP(G205,'מק"ט'!$D$2:$E$9,2,FALSE)&amp;VLOOKUP(E205,'מק"ט'!$F$2:$G$9,2,FALSE)&amp;D205</f>
        <v>76140204</v>
      </c>
      <c r="D205" s="52" t="s">
        <v>143</v>
      </c>
      <c r="E205" s="71" t="s">
        <v>176</v>
      </c>
      <c r="F205" s="88" t="s">
        <v>240</v>
      </c>
      <c r="G205" s="49" t="s">
        <v>23</v>
      </c>
      <c r="H205" s="62"/>
      <c r="I205" s="62"/>
      <c r="J205" s="62"/>
      <c r="K205" s="58"/>
      <c r="L205" s="183">
        <f t="shared" si="35"/>
        <v>200</v>
      </c>
      <c r="O205" s="36"/>
      <c r="P205" s="37"/>
      <c r="Q205" s="37"/>
      <c r="R205" s="37"/>
      <c r="S205" s="38"/>
      <c r="T205" s="152"/>
      <c r="Y205" s="75"/>
    </row>
    <row r="206" spans="1:25" ht="15" customHeight="1" x14ac:dyDescent="0.2">
      <c r="A206" s="184"/>
      <c r="B206" s="184" t="str">
        <f t="shared" si="42"/>
        <v>עונתי גלובלי</v>
      </c>
      <c r="C206" s="39" t="str">
        <f>'מק"ט'!$C$3&amp;VLOOKUP(G206,'מק"ט'!$D$2:$E$9,2,FALSE)&amp;VLOOKUP(E206,'מק"ט'!$F$2:$G$9,2,FALSE)&amp;D206</f>
        <v>76150205</v>
      </c>
      <c r="D206" s="52" t="s">
        <v>147</v>
      </c>
      <c r="E206" s="71" t="s">
        <v>176</v>
      </c>
      <c r="F206" s="88" t="s">
        <v>240</v>
      </c>
      <c r="G206" s="49" t="s">
        <v>22</v>
      </c>
      <c r="H206" s="62"/>
      <c r="I206" s="62"/>
      <c r="J206" s="62"/>
      <c r="K206" s="58"/>
      <c r="L206" s="183">
        <f t="shared" si="35"/>
        <v>200</v>
      </c>
      <c r="O206" s="36"/>
      <c r="P206" s="37"/>
      <c r="Q206" s="37"/>
      <c r="R206" s="37"/>
      <c r="S206" s="38"/>
      <c r="T206" s="152"/>
      <c r="Y206" s="75"/>
    </row>
    <row r="207" spans="1:25" ht="15" customHeight="1" x14ac:dyDescent="0.2">
      <c r="B207" s="26" t="str">
        <f t="shared" si="0"/>
        <v>תכניות/פרקים</v>
      </c>
      <c r="C207" s="39" t="str">
        <f>'מק"ט'!$C$3&amp;VLOOKUP(G207,'מק"ט'!$D$2:$E$9,2,FALSE)&amp;VLOOKUP(E207,'מק"ט'!$F$2:$G$9,2,FALSE)&amp;D207</f>
        <v>76110206</v>
      </c>
      <c r="D207" s="40" t="s">
        <v>148</v>
      </c>
      <c r="E207" s="67" t="s">
        <v>176</v>
      </c>
      <c r="F207" s="86" t="s">
        <v>220</v>
      </c>
      <c r="G207" s="49" t="s">
        <v>24</v>
      </c>
      <c r="H207" s="69"/>
      <c r="I207" s="69"/>
      <c r="J207" s="69"/>
      <c r="K207" s="61"/>
      <c r="L207" s="183">
        <f t="shared" si="35"/>
        <v>205</v>
      </c>
      <c r="O207" s="36" t="e">
        <f>#REF!</f>
        <v>#REF!</v>
      </c>
      <c r="P207" s="37" t="e">
        <f>#REF!</f>
        <v>#REF!</v>
      </c>
      <c r="Q207" s="37" t="e">
        <f>#REF!</f>
        <v>#REF!</v>
      </c>
      <c r="R207" s="37">
        <f>IFERROR((P207*Q207),0)</f>
        <v>0</v>
      </c>
      <c r="S207" s="38" t="e">
        <f>O207*R207</f>
        <v>#REF!</v>
      </c>
      <c r="T207" s="152" t="e">
        <f>#REF!-S207</f>
        <v>#REF!</v>
      </c>
      <c r="Y207" s="75"/>
    </row>
    <row r="208" spans="1:25" ht="15" customHeight="1" x14ac:dyDescent="0.2">
      <c r="B208" s="26" t="str">
        <f t="shared" si="0"/>
        <v>ימים</v>
      </c>
      <c r="C208" s="39" t="str">
        <f>'מק"ט'!$C$3&amp;VLOOKUP(G208,'מק"ט'!$D$2:$E$9,2,FALSE)&amp;VLOOKUP(E208,'מק"ט'!$F$2:$G$9,2,FALSE)&amp;D208</f>
        <v>76120206</v>
      </c>
      <c r="D208" s="40" t="s">
        <v>148</v>
      </c>
      <c r="E208" s="67" t="s">
        <v>176</v>
      </c>
      <c r="F208" s="86" t="s">
        <v>220</v>
      </c>
      <c r="G208" s="49" t="s">
        <v>20</v>
      </c>
      <c r="H208" s="69"/>
      <c r="I208" s="69"/>
      <c r="J208" s="69"/>
      <c r="K208" s="61"/>
      <c r="L208" s="183">
        <f t="shared" si="35"/>
        <v>205</v>
      </c>
      <c r="O208" s="36"/>
      <c r="P208" s="37"/>
      <c r="Q208" s="37"/>
      <c r="R208" s="37"/>
      <c r="S208" s="38"/>
      <c r="T208" s="152"/>
      <c r="Y208" s="75"/>
    </row>
    <row r="209" spans="2:25" ht="15" customHeight="1" x14ac:dyDescent="0.2">
      <c r="B209" s="26" t="str">
        <f t="shared" si="0"/>
        <v>שבועות</v>
      </c>
      <c r="C209" s="39" t="str">
        <f>'מק"ט'!$C$3&amp;VLOOKUP(G209,'מק"ט'!$D$2:$E$9,2,FALSE)&amp;VLOOKUP(E209,'מק"ט'!$F$2:$G$9,2,FALSE)&amp;D209</f>
        <v>76130206</v>
      </c>
      <c r="D209" s="40" t="s">
        <v>148</v>
      </c>
      <c r="E209" s="67" t="s">
        <v>176</v>
      </c>
      <c r="F209" s="86" t="s">
        <v>220</v>
      </c>
      <c r="G209" s="49" t="s">
        <v>25</v>
      </c>
      <c r="H209" s="69"/>
      <c r="I209" s="69"/>
      <c r="J209" s="69"/>
      <c r="K209" s="61"/>
      <c r="L209" s="183">
        <f t="shared" si="35"/>
        <v>205</v>
      </c>
      <c r="O209" s="36"/>
      <c r="P209" s="37"/>
      <c r="Q209" s="37"/>
      <c r="R209" s="37"/>
      <c r="S209" s="38"/>
      <c r="T209" s="152"/>
      <c r="Y209" s="75"/>
    </row>
    <row r="210" spans="2:25" ht="15" customHeight="1" x14ac:dyDescent="0.2">
      <c r="B210" s="26" t="str">
        <f t="shared" si="0"/>
        <v>חודשים</v>
      </c>
      <c r="C210" s="39" t="str">
        <f>'מק"ט'!$C$3&amp;VLOOKUP(G210,'מק"ט'!$D$2:$E$9,2,FALSE)&amp;VLOOKUP(E210,'מק"ט'!$F$2:$G$9,2,FALSE)&amp;D210</f>
        <v>76140206</v>
      </c>
      <c r="D210" s="40" t="s">
        <v>148</v>
      </c>
      <c r="E210" s="67" t="s">
        <v>176</v>
      </c>
      <c r="F210" s="86" t="s">
        <v>220</v>
      </c>
      <c r="G210" s="49" t="s">
        <v>23</v>
      </c>
      <c r="H210" s="69"/>
      <c r="I210" s="69"/>
      <c r="J210" s="69"/>
      <c r="K210" s="61"/>
      <c r="L210" s="183">
        <f t="shared" si="35"/>
        <v>205</v>
      </c>
      <c r="O210" s="36"/>
      <c r="P210" s="37"/>
      <c r="Q210" s="37"/>
      <c r="R210" s="37"/>
      <c r="S210" s="38"/>
      <c r="T210" s="152"/>
      <c r="Y210" s="75"/>
    </row>
    <row r="211" spans="2:25" ht="15" customHeight="1" x14ac:dyDescent="0.2">
      <c r="B211" s="26" t="str">
        <f t="shared" si="0"/>
        <v>עונתי גלובלי</v>
      </c>
      <c r="C211" s="39" t="str">
        <f>'מק"ט'!$C$3&amp;VLOOKUP(G211,'מק"ט'!$D$2:$E$9,2,FALSE)&amp;VLOOKUP(E211,'מק"ט'!$F$2:$G$9,2,FALSE)&amp;D211</f>
        <v>76150206</v>
      </c>
      <c r="D211" s="40" t="s">
        <v>148</v>
      </c>
      <c r="E211" s="67" t="s">
        <v>176</v>
      </c>
      <c r="F211" s="86" t="s">
        <v>220</v>
      </c>
      <c r="G211" s="49" t="s">
        <v>22</v>
      </c>
      <c r="H211" s="69"/>
      <c r="I211" s="69"/>
      <c r="J211" s="69"/>
      <c r="K211" s="61"/>
      <c r="L211" s="183">
        <f t="shared" si="35"/>
        <v>205</v>
      </c>
      <c r="O211" s="36"/>
      <c r="P211" s="37"/>
      <c r="Q211" s="37"/>
      <c r="R211" s="37"/>
      <c r="S211" s="38"/>
      <c r="T211" s="152"/>
      <c r="Y211" s="75"/>
    </row>
    <row r="212" spans="2:25" ht="15" customHeight="1" x14ac:dyDescent="0.2">
      <c r="B212" s="26" t="str">
        <f t="shared" si="0"/>
        <v>תכניות/פרקים</v>
      </c>
      <c r="C212" s="39" t="str">
        <f>'מק"ט'!$C$3&amp;VLOOKUP(G212,'מק"ט'!$D$2:$E$9,2,FALSE)&amp;VLOOKUP(E212,'מק"ט'!$F$2:$G$9,2,FALSE)&amp;D212</f>
        <v>76110206</v>
      </c>
      <c r="D212" s="40" t="s">
        <v>148</v>
      </c>
      <c r="E212" s="67" t="s">
        <v>176</v>
      </c>
      <c r="F212" s="86" t="s">
        <v>221</v>
      </c>
      <c r="G212" s="49" t="s">
        <v>24</v>
      </c>
      <c r="H212" s="69"/>
      <c r="I212" s="69"/>
      <c r="J212" s="69"/>
      <c r="K212" s="61"/>
      <c r="L212" s="183">
        <f t="shared" si="35"/>
        <v>210</v>
      </c>
      <c r="O212" s="36" t="e">
        <f>#REF!</f>
        <v>#REF!</v>
      </c>
      <c r="P212" s="37" t="e">
        <f>#REF!</f>
        <v>#REF!</v>
      </c>
      <c r="Q212" s="37" t="e">
        <f>#REF!</f>
        <v>#REF!</v>
      </c>
      <c r="R212" s="37">
        <f t="shared" si="1"/>
        <v>0</v>
      </c>
      <c r="S212" s="38" t="e">
        <f t="shared" si="2"/>
        <v>#REF!</v>
      </c>
      <c r="T212" s="152" t="e">
        <f>#REF!-S212</f>
        <v>#REF!</v>
      </c>
      <c r="Y212" s="75"/>
    </row>
    <row r="213" spans="2:25" ht="15" customHeight="1" x14ac:dyDescent="0.2">
      <c r="B213" s="26" t="str">
        <f t="shared" si="0"/>
        <v>ימים</v>
      </c>
      <c r="C213" s="39" t="str">
        <f>'מק"ט'!$C$3&amp;VLOOKUP(G213,'מק"ט'!$D$2:$E$9,2,FALSE)&amp;VLOOKUP(E213,'מק"ט'!$F$2:$G$9,2,FALSE)&amp;D213</f>
        <v>76120206</v>
      </c>
      <c r="D213" s="40" t="s">
        <v>148</v>
      </c>
      <c r="E213" s="67" t="s">
        <v>176</v>
      </c>
      <c r="F213" s="86" t="s">
        <v>221</v>
      </c>
      <c r="G213" s="49" t="s">
        <v>20</v>
      </c>
      <c r="H213" s="69"/>
      <c r="I213" s="69"/>
      <c r="J213" s="69"/>
      <c r="K213" s="61"/>
      <c r="L213" s="183">
        <f t="shared" si="35"/>
        <v>210</v>
      </c>
      <c r="O213" s="36"/>
      <c r="P213" s="37"/>
      <c r="Q213" s="37"/>
      <c r="R213" s="37"/>
      <c r="S213" s="38"/>
      <c r="T213" s="152"/>
      <c r="Y213" s="75"/>
    </row>
    <row r="214" spans="2:25" ht="15" customHeight="1" x14ac:dyDescent="0.2">
      <c r="B214" s="26" t="str">
        <f t="shared" si="0"/>
        <v>שבועות</v>
      </c>
      <c r="C214" s="39" t="str">
        <f>'מק"ט'!$C$3&amp;VLOOKUP(G214,'מק"ט'!$D$2:$E$9,2,FALSE)&amp;VLOOKUP(E214,'מק"ט'!$F$2:$G$9,2,FALSE)&amp;D214</f>
        <v>76130206</v>
      </c>
      <c r="D214" s="40" t="s">
        <v>148</v>
      </c>
      <c r="E214" s="67" t="s">
        <v>176</v>
      </c>
      <c r="F214" s="86" t="s">
        <v>221</v>
      </c>
      <c r="G214" s="49" t="s">
        <v>25</v>
      </c>
      <c r="H214" s="69"/>
      <c r="I214" s="69"/>
      <c r="J214" s="69"/>
      <c r="K214" s="61"/>
      <c r="L214" s="183">
        <f t="shared" si="35"/>
        <v>210</v>
      </c>
      <c r="O214" s="36"/>
      <c r="P214" s="37"/>
      <c r="Q214" s="37"/>
      <c r="R214" s="37"/>
      <c r="S214" s="38"/>
      <c r="T214" s="152"/>
      <c r="Y214" s="75"/>
    </row>
    <row r="215" spans="2:25" ht="15" customHeight="1" x14ac:dyDescent="0.2">
      <c r="B215" s="26" t="str">
        <f t="shared" si="0"/>
        <v>חודשים</v>
      </c>
      <c r="C215" s="39" t="str">
        <f>'מק"ט'!$C$3&amp;VLOOKUP(G215,'מק"ט'!$D$2:$E$9,2,FALSE)&amp;VLOOKUP(E215,'מק"ט'!$F$2:$G$9,2,FALSE)&amp;D215</f>
        <v>76140206</v>
      </c>
      <c r="D215" s="40" t="s">
        <v>148</v>
      </c>
      <c r="E215" s="67" t="s">
        <v>176</v>
      </c>
      <c r="F215" s="86" t="s">
        <v>221</v>
      </c>
      <c r="G215" s="49" t="s">
        <v>23</v>
      </c>
      <c r="H215" s="69"/>
      <c r="I215" s="69"/>
      <c r="J215" s="69"/>
      <c r="K215" s="61"/>
      <c r="L215" s="183">
        <f t="shared" si="35"/>
        <v>210</v>
      </c>
      <c r="O215" s="36"/>
      <c r="P215" s="37"/>
      <c r="Q215" s="37"/>
      <c r="R215" s="37"/>
      <c r="S215" s="38"/>
      <c r="T215" s="152"/>
      <c r="Y215" s="75"/>
    </row>
    <row r="216" spans="2:25" ht="15" customHeight="1" x14ac:dyDescent="0.2">
      <c r="B216" s="26" t="str">
        <f t="shared" si="0"/>
        <v>עונתי גלובלי</v>
      </c>
      <c r="C216" s="39" t="str">
        <f>'מק"ט'!$C$3&amp;VLOOKUP(G216,'מק"ט'!$D$2:$E$9,2,FALSE)&amp;VLOOKUP(E216,'מק"ט'!$F$2:$G$9,2,FALSE)&amp;D216</f>
        <v>76150206</v>
      </c>
      <c r="D216" s="40" t="s">
        <v>148</v>
      </c>
      <c r="E216" s="67" t="s">
        <v>176</v>
      </c>
      <c r="F216" s="86" t="s">
        <v>221</v>
      </c>
      <c r="G216" s="49" t="s">
        <v>22</v>
      </c>
      <c r="H216" s="69"/>
      <c r="I216" s="69"/>
      <c r="J216" s="69"/>
      <c r="K216" s="61"/>
      <c r="L216" s="183">
        <f t="shared" si="35"/>
        <v>210</v>
      </c>
      <c r="O216" s="36"/>
      <c r="P216" s="37"/>
      <c r="Q216" s="37"/>
      <c r="R216" s="37"/>
      <c r="S216" s="38"/>
      <c r="T216" s="152"/>
      <c r="Y216" s="75"/>
    </row>
    <row r="217" spans="2:25" ht="15" customHeight="1" x14ac:dyDescent="0.2">
      <c r="B217" s="26" t="str">
        <f t="shared" si="0"/>
        <v>תכניות/פרקים</v>
      </c>
      <c r="C217" s="39" t="str">
        <f>'מק"ט'!$C$3&amp;VLOOKUP(G217,'מק"ט'!$D$2:$E$9,2,FALSE)&amp;VLOOKUP(E217,'מק"ט'!$F$2:$G$9,2,FALSE)&amp;D217</f>
        <v>76110206</v>
      </c>
      <c r="D217" s="40" t="s">
        <v>148</v>
      </c>
      <c r="E217" s="67" t="s">
        <v>176</v>
      </c>
      <c r="F217" s="86" t="s">
        <v>222</v>
      </c>
      <c r="G217" s="49" t="s">
        <v>24</v>
      </c>
      <c r="H217" s="69"/>
      <c r="I217" s="69"/>
      <c r="J217" s="69"/>
      <c r="K217" s="61"/>
      <c r="L217" s="183">
        <f t="shared" si="35"/>
        <v>215</v>
      </c>
      <c r="O217" s="36" t="e">
        <f>#REF!</f>
        <v>#REF!</v>
      </c>
      <c r="P217" s="37" t="e">
        <f>#REF!</f>
        <v>#REF!</v>
      </c>
      <c r="Q217" s="37" t="e">
        <f>#REF!</f>
        <v>#REF!</v>
      </c>
      <c r="R217" s="37">
        <f t="shared" ref="R217:R263" si="43">IFERROR((P217*Q217),0)</f>
        <v>0</v>
      </c>
      <c r="S217" s="38" t="e">
        <f t="shared" ref="S217:S263" si="44">O217*R217</f>
        <v>#REF!</v>
      </c>
      <c r="T217" s="152" t="e">
        <f>#REF!-S217</f>
        <v>#REF!</v>
      </c>
      <c r="Y217" s="75"/>
    </row>
    <row r="218" spans="2:25" ht="15" customHeight="1" x14ac:dyDescent="0.2">
      <c r="B218" s="26" t="str">
        <f t="shared" si="0"/>
        <v>ימים</v>
      </c>
      <c r="C218" s="39" t="str">
        <f>'מק"ט'!$C$3&amp;VLOOKUP(G218,'מק"ט'!$D$2:$E$9,2,FALSE)&amp;VLOOKUP(E218,'מק"ט'!$F$2:$G$9,2,FALSE)&amp;D218</f>
        <v>76120206</v>
      </c>
      <c r="D218" s="40" t="s">
        <v>148</v>
      </c>
      <c r="E218" s="67" t="s">
        <v>176</v>
      </c>
      <c r="F218" s="86" t="s">
        <v>222</v>
      </c>
      <c r="G218" s="49" t="s">
        <v>20</v>
      </c>
      <c r="H218" s="69"/>
      <c r="I218" s="69"/>
      <c r="J218" s="69"/>
      <c r="K218" s="61"/>
      <c r="L218" s="183">
        <f t="shared" si="35"/>
        <v>215</v>
      </c>
      <c r="O218" s="36"/>
      <c r="P218" s="37"/>
      <c r="Q218" s="37"/>
      <c r="R218" s="37"/>
      <c r="S218" s="38"/>
      <c r="T218" s="152"/>
      <c r="Y218" s="75"/>
    </row>
    <row r="219" spans="2:25" ht="15" customHeight="1" x14ac:dyDescent="0.2">
      <c r="B219" s="26" t="str">
        <f t="shared" si="0"/>
        <v>שבועות</v>
      </c>
      <c r="C219" s="39" t="str">
        <f>'מק"ט'!$C$3&amp;VLOOKUP(G219,'מק"ט'!$D$2:$E$9,2,FALSE)&amp;VLOOKUP(E219,'מק"ט'!$F$2:$G$9,2,FALSE)&amp;D219</f>
        <v>76130206</v>
      </c>
      <c r="D219" s="40" t="s">
        <v>148</v>
      </c>
      <c r="E219" s="67" t="s">
        <v>176</v>
      </c>
      <c r="F219" s="86" t="s">
        <v>222</v>
      </c>
      <c r="G219" s="49" t="s">
        <v>25</v>
      </c>
      <c r="H219" s="69"/>
      <c r="I219" s="69"/>
      <c r="J219" s="69"/>
      <c r="K219" s="61"/>
      <c r="L219" s="183">
        <f t="shared" si="35"/>
        <v>215</v>
      </c>
      <c r="O219" s="36"/>
      <c r="P219" s="37"/>
      <c r="Q219" s="37"/>
      <c r="R219" s="37"/>
      <c r="S219" s="38"/>
      <c r="T219" s="152"/>
      <c r="Y219" s="75"/>
    </row>
    <row r="220" spans="2:25" ht="15" customHeight="1" x14ac:dyDescent="0.2">
      <c r="B220" s="26" t="str">
        <f t="shared" si="0"/>
        <v>חודשים</v>
      </c>
      <c r="C220" s="39" t="str">
        <f>'מק"ט'!$C$3&amp;VLOOKUP(G220,'מק"ט'!$D$2:$E$9,2,FALSE)&amp;VLOOKUP(E220,'מק"ט'!$F$2:$G$9,2,FALSE)&amp;D220</f>
        <v>76140206</v>
      </c>
      <c r="D220" s="40" t="s">
        <v>148</v>
      </c>
      <c r="E220" s="67" t="s">
        <v>176</v>
      </c>
      <c r="F220" s="86" t="s">
        <v>222</v>
      </c>
      <c r="G220" s="49" t="s">
        <v>23</v>
      </c>
      <c r="H220" s="69"/>
      <c r="I220" s="69"/>
      <c r="J220" s="69"/>
      <c r="K220" s="61"/>
      <c r="L220" s="183">
        <f t="shared" si="35"/>
        <v>215</v>
      </c>
      <c r="O220" s="36"/>
      <c r="P220" s="37"/>
      <c r="Q220" s="37"/>
      <c r="R220" s="37"/>
      <c r="S220" s="38"/>
      <c r="T220" s="152"/>
      <c r="Y220" s="75"/>
    </row>
    <row r="221" spans="2:25" ht="15" customHeight="1" x14ac:dyDescent="0.2">
      <c r="B221" s="26" t="str">
        <f t="shared" si="0"/>
        <v>עונתי גלובלי</v>
      </c>
      <c r="C221" s="39" t="str">
        <f>'מק"ט'!$C$3&amp;VLOOKUP(G221,'מק"ט'!$D$2:$E$9,2,FALSE)&amp;VLOOKUP(E221,'מק"ט'!$F$2:$G$9,2,FALSE)&amp;D221</f>
        <v>76150206</v>
      </c>
      <c r="D221" s="40" t="s">
        <v>148</v>
      </c>
      <c r="E221" s="67" t="s">
        <v>176</v>
      </c>
      <c r="F221" s="86" t="s">
        <v>222</v>
      </c>
      <c r="G221" s="49" t="s">
        <v>22</v>
      </c>
      <c r="H221" s="69"/>
      <c r="I221" s="69"/>
      <c r="J221" s="69"/>
      <c r="K221" s="61"/>
      <c r="L221" s="183">
        <f t="shared" si="35"/>
        <v>215</v>
      </c>
      <c r="O221" s="36"/>
      <c r="P221" s="37"/>
      <c r="Q221" s="37"/>
      <c r="R221" s="37"/>
      <c r="S221" s="38"/>
      <c r="T221" s="152"/>
      <c r="Y221" s="75"/>
    </row>
    <row r="222" spans="2:25" ht="15" customHeight="1" x14ac:dyDescent="0.2">
      <c r="B222" s="26" t="str">
        <f t="shared" si="0"/>
        <v>תכניות/פרקים</v>
      </c>
      <c r="C222" s="39" t="str">
        <f>'מק"ט'!$C$3&amp;VLOOKUP(G222,'מק"ט'!$D$2:$E$9,2,FALSE)&amp;VLOOKUP(E222,'מק"ט'!$F$2:$G$9,2,FALSE)&amp;D222</f>
        <v>76110206</v>
      </c>
      <c r="D222" s="40" t="s">
        <v>148</v>
      </c>
      <c r="E222" s="67" t="s">
        <v>176</v>
      </c>
      <c r="F222" s="86" t="s">
        <v>223</v>
      </c>
      <c r="G222" s="49" t="s">
        <v>24</v>
      </c>
      <c r="H222" s="69"/>
      <c r="I222" s="69"/>
      <c r="J222" s="69"/>
      <c r="K222" s="61"/>
      <c r="L222" s="183">
        <f t="shared" si="35"/>
        <v>220</v>
      </c>
      <c r="O222" s="36" t="e">
        <f>#REF!</f>
        <v>#REF!</v>
      </c>
      <c r="P222" s="37" t="e">
        <f>#REF!</f>
        <v>#REF!</v>
      </c>
      <c r="Q222" s="37" t="e">
        <f>#REF!</f>
        <v>#REF!</v>
      </c>
      <c r="R222" s="37">
        <f t="shared" si="43"/>
        <v>0</v>
      </c>
      <c r="S222" s="38" t="e">
        <f t="shared" si="44"/>
        <v>#REF!</v>
      </c>
      <c r="T222" s="152" t="e">
        <f>#REF!-S222</f>
        <v>#REF!</v>
      </c>
      <c r="Y222" s="75"/>
    </row>
    <row r="223" spans="2:25" ht="15" customHeight="1" x14ac:dyDescent="0.2">
      <c r="B223" s="26" t="str">
        <f t="shared" si="0"/>
        <v>ימים</v>
      </c>
      <c r="C223" s="39" t="str">
        <f>'מק"ט'!$C$3&amp;VLOOKUP(G223,'מק"ט'!$D$2:$E$9,2,FALSE)&amp;VLOOKUP(E223,'מק"ט'!$F$2:$G$9,2,FALSE)&amp;D223</f>
        <v>76120206</v>
      </c>
      <c r="D223" s="40" t="s">
        <v>148</v>
      </c>
      <c r="E223" s="67" t="s">
        <v>176</v>
      </c>
      <c r="F223" s="86" t="s">
        <v>223</v>
      </c>
      <c r="G223" s="49" t="s">
        <v>20</v>
      </c>
      <c r="H223" s="69"/>
      <c r="I223" s="69"/>
      <c r="J223" s="69"/>
      <c r="K223" s="61"/>
      <c r="L223" s="183">
        <f t="shared" si="35"/>
        <v>220</v>
      </c>
      <c r="O223" s="36"/>
      <c r="P223" s="37"/>
      <c r="Q223" s="37"/>
      <c r="R223" s="37"/>
      <c r="S223" s="38"/>
      <c r="T223" s="152"/>
      <c r="Y223" s="75"/>
    </row>
    <row r="224" spans="2:25" ht="15" customHeight="1" x14ac:dyDescent="0.2">
      <c r="B224" s="26" t="str">
        <f t="shared" si="0"/>
        <v>שבועות</v>
      </c>
      <c r="C224" s="39" t="str">
        <f>'מק"ט'!$C$3&amp;VLOOKUP(G224,'מק"ט'!$D$2:$E$9,2,FALSE)&amp;VLOOKUP(E224,'מק"ט'!$F$2:$G$9,2,FALSE)&amp;D224</f>
        <v>76130206</v>
      </c>
      <c r="D224" s="40" t="s">
        <v>148</v>
      </c>
      <c r="E224" s="67" t="s">
        <v>176</v>
      </c>
      <c r="F224" s="86" t="s">
        <v>223</v>
      </c>
      <c r="G224" s="49" t="s">
        <v>25</v>
      </c>
      <c r="H224" s="69"/>
      <c r="I224" s="69"/>
      <c r="J224" s="69"/>
      <c r="K224" s="61"/>
      <c r="L224" s="183">
        <f t="shared" si="35"/>
        <v>220</v>
      </c>
      <c r="O224" s="36"/>
      <c r="P224" s="37"/>
      <c r="Q224" s="37"/>
      <c r="R224" s="37"/>
      <c r="S224" s="38"/>
      <c r="T224" s="152"/>
      <c r="Y224" s="75"/>
    </row>
    <row r="225" spans="2:25" ht="15" customHeight="1" x14ac:dyDescent="0.2">
      <c r="B225" s="26" t="str">
        <f t="shared" si="0"/>
        <v>חודשים</v>
      </c>
      <c r="C225" s="39" t="str">
        <f>'מק"ט'!$C$3&amp;VLOOKUP(G225,'מק"ט'!$D$2:$E$9,2,FALSE)&amp;VLOOKUP(E225,'מק"ט'!$F$2:$G$9,2,FALSE)&amp;D225</f>
        <v>76140206</v>
      </c>
      <c r="D225" s="40" t="s">
        <v>148</v>
      </c>
      <c r="E225" s="67" t="s">
        <v>176</v>
      </c>
      <c r="F225" s="86" t="s">
        <v>223</v>
      </c>
      <c r="G225" s="49" t="s">
        <v>23</v>
      </c>
      <c r="H225" s="69"/>
      <c r="I225" s="69"/>
      <c r="J225" s="69"/>
      <c r="K225" s="61"/>
      <c r="L225" s="183">
        <f t="shared" si="35"/>
        <v>220</v>
      </c>
      <c r="O225" s="36"/>
      <c r="P225" s="37"/>
      <c r="Q225" s="37"/>
      <c r="R225" s="37"/>
      <c r="S225" s="38"/>
      <c r="T225" s="152"/>
      <c r="Y225" s="75"/>
    </row>
    <row r="226" spans="2:25" ht="15" customHeight="1" x14ac:dyDescent="0.2">
      <c r="B226" s="26" t="str">
        <f t="shared" si="0"/>
        <v>עונתי גלובלי</v>
      </c>
      <c r="C226" s="39" t="str">
        <f>'מק"ט'!$C$3&amp;VLOOKUP(G226,'מק"ט'!$D$2:$E$9,2,FALSE)&amp;VLOOKUP(E226,'מק"ט'!$F$2:$G$9,2,FALSE)&amp;D226</f>
        <v>76150206</v>
      </c>
      <c r="D226" s="40" t="s">
        <v>148</v>
      </c>
      <c r="E226" s="67" t="s">
        <v>176</v>
      </c>
      <c r="F226" s="86" t="s">
        <v>223</v>
      </c>
      <c r="G226" s="49" t="s">
        <v>22</v>
      </c>
      <c r="H226" s="69"/>
      <c r="I226" s="69"/>
      <c r="J226" s="69"/>
      <c r="K226" s="61"/>
      <c r="L226" s="183">
        <f t="shared" si="35"/>
        <v>220</v>
      </c>
      <c r="O226" s="36"/>
      <c r="P226" s="37"/>
      <c r="Q226" s="37"/>
      <c r="R226" s="37"/>
      <c r="S226" s="38"/>
      <c r="T226" s="152"/>
      <c r="Y226" s="75"/>
    </row>
    <row r="227" spans="2:25" ht="15" customHeight="1" x14ac:dyDescent="0.2">
      <c r="B227" s="26" t="str">
        <f t="shared" si="0"/>
        <v>תכניות/פרקים</v>
      </c>
      <c r="C227" s="39" t="str">
        <f>'מק"ט'!$C$3&amp;VLOOKUP(G227,'מק"ט'!$D$2:$E$9,2,FALSE)&amp;VLOOKUP(E227,'מק"ט'!$F$2:$G$9,2,FALSE)&amp;D227</f>
        <v>76110206</v>
      </c>
      <c r="D227" s="40" t="s">
        <v>148</v>
      </c>
      <c r="E227" s="67" t="s">
        <v>176</v>
      </c>
      <c r="F227" s="86" t="s">
        <v>224</v>
      </c>
      <c r="G227" s="49" t="s">
        <v>24</v>
      </c>
      <c r="H227" s="69"/>
      <c r="I227" s="69"/>
      <c r="J227" s="69"/>
      <c r="K227" s="61"/>
      <c r="L227" s="183">
        <f t="shared" si="35"/>
        <v>225</v>
      </c>
      <c r="O227" s="36" t="e">
        <f>#REF!</f>
        <v>#REF!</v>
      </c>
      <c r="P227" s="37" t="e">
        <f>#REF!</f>
        <v>#REF!</v>
      </c>
      <c r="Q227" s="37" t="e">
        <f>#REF!</f>
        <v>#REF!</v>
      </c>
      <c r="R227" s="37">
        <f t="shared" si="43"/>
        <v>0</v>
      </c>
      <c r="S227" s="38" t="e">
        <f t="shared" si="44"/>
        <v>#REF!</v>
      </c>
      <c r="T227" s="152" t="e">
        <f>#REF!-S227</f>
        <v>#REF!</v>
      </c>
      <c r="Y227" s="75"/>
    </row>
    <row r="228" spans="2:25" ht="15" customHeight="1" x14ac:dyDescent="0.2">
      <c r="B228" s="26" t="str">
        <f t="shared" si="0"/>
        <v>ימים</v>
      </c>
      <c r="C228" s="39" t="str">
        <f>'מק"ט'!$C$3&amp;VLOOKUP(G228,'מק"ט'!$D$2:$E$9,2,FALSE)&amp;VLOOKUP(E228,'מק"ט'!$F$2:$G$9,2,FALSE)&amp;D228</f>
        <v>76120206</v>
      </c>
      <c r="D228" s="40" t="s">
        <v>148</v>
      </c>
      <c r="E228" s="67" t="s">
        <v>176</v>
      </c>
      <c r="F228" s="86" t="s">
        <v>224</v>
      </c>
      <c r="G228" s="49" t="s">
        <v>20</v>
      </c>
      <c r="H228" s="69"/>
      <c r="I228" s="69"/>
      <c r="J228" s="69"/>
      <c r="K228" s="61"/>
      <c r="L228" s="183">
        <f t="shared" si="35"/>
        <v>225</v>
      </c>
      <c r="O228" s="36"/>
      <c r="P228" s="37"/>
      <c r="Q228" s="37"/>
      <c r="R228" s="37"/>
      <c r="S228" s="38"/>
      <c r="T228" s="152"/>
      <c r="Y228" s="75"/>
    </row>
    <row r="229" spans="2:25" ht="15" customHeight="1" x14ac:dyDescent="0.2">
      <c r="B229" s="26" t="str">
        <f t="shared" si="0"/>
        <v>שבועות</v>
      </c>
      <c r="C229" s="39" t="str">
        <f>'מק"ט'!$C$3&amp;VLOOKUP(G229,'מק"ט'!$D$2:$E$9,2,FALSE)&amp;VLOOKUP(E229,'מק"ט'!$F$2:$G$9,2,FALSE)&amp;D229</f>
        <v>76130206</v>
      </c>
      <c r="D229" s="40" t="s">
        <v>148</v>
      </c>
      <c r="E229" s="67" t="s">
        <v>176</v>
      </c>
      <c r="F229" s="86" t="s">
        <v>224</v>
      </c>
      <c r="G229" s="49" t="s">
        <v>25</v>
      </c>
      <c r="H229" s="69"/>
      <c r="I229" s="69"/>
      <c r="J229" s="69"/>
      <c r="K229" s="61"/>
      <c r="L229" s="183">
        <f t="shared" si="35"/>
        <v>225</v>
      </c>
      <c r="O229" s="36"/>
      <c r="P229" s="37"/>
      <c r="Q229" s="37"/>
      <c r="R229" s="37"/>
      <c r="S229" s="38"/>
      <c r="T229" s="152"/>
      <c r="Y229" s="75"/>
    </row>
    <row r="230" spans="2:25" ht="15" customHeight="1" x14ac:dyDescent="0.2">
      <c r="B230" s="26" t="str">
        <f t="shared" si="0"/>
        <v>חודשים</v>
      </c>
      <c r="C230" s="39" t="str">
        <f>'מק"ט'!$C$3&amp;VLOOKUP(G230,'מק"ט'!$D$2:$E$9,2,FALSE)&amp;VLOOKUP(E230,'מק"ט'!$F$2:$G$9,2,FALSE)&amp;D230</f>
        <v>76140206</v>
      </c>
      <c r="D230" s="40" t="s">
        <v>148</v>
      </c>
      <c r="E230" s="67" t="s">
        <v>176</v>
      </c>
      <c r="F230" s="86" t="s">
        <v>224</v>
      </c>
      <c r="G230" s="49" t="s">
        <v>23</v>
      </c>
      <c r="H230" s="69"/>
      <c r="I230" s="69"/>
      <c r="J230" s="69"/>
      <c r="K230" s="61"/>
      <c r="L230" s="183">
        <f t="shared" si="35"/>
        <v>225</v>
      </c>
      <c r="O230" s="36"/>
      <c r="P230" s="37"/>
      <c r="Q230" s="37"/>
      <c r="R230" s="37"/>
      <c r="S230" s="38"/>
      <c r="T230" s="152"/>
      <c r="Y230" s="75"/>
    </row>
    <row r="231" spans="2:25" ht="15" customHeight="1" x14ac:dyDescent="0.2">
      <c r="B231" s="26" t="str">
        <f t="shared" si="0"/>
        <v>עונתי גלובלי</v>
      </c>
      <c r="C231" s="39" t="str">
        <f>'מק"ט'!$C$3&amp;VLOOKUP(G231,'מק"ט'!$D$2:$E$9,2,FALSE)&amp;VLOOKUP(E231,'מק"ט'!$F$2:$G$9,2,FALSE)&amp;D231</f>
        <v>76150206</v>
      </c>
      <c r="D231" s="40" t="s">
        <v>148</v>
      </c>
      <c r="E231" s="67" t="s">
        <v>176</v>
      </c>
      <c r="F231" s="86" t="s">
        <v>224</v>
      </c>
      <c r="G231" s="49" t="s">
        <v>22</v>
      </c>
      <c r="H231" s="69"/>
      <c r="I231" s="69"/>
      <c r="J231" s="69"/>
      <c r="K231" s="61"/>
      <c r="L231" s="183">
        <f t="shared" si="35"/>
        <v>225</v>
      </c>
      <c r="O231" s="36"/>
      <c r="P231" s="37"/>
      <c r="Q231" s="37"/>
      <c r="R231" s="37"/>
      <c r="S231" s="38"/>
      <c r="T231" s="152"/>
      <c r="Y231" s="75"/>
    </row>
    <row r="232" spans="2:25" ht="15" customHeight="1" x14ac:dyDescent="0.2">
      <c r="B232" s="26" t="str">
        <f t="shared" si="0"/>
        <v>תכניות/פרקים</v>
      </c>
      <c r="C232" s="39" t="str">
        <f>'מק"ט'!$C$3&amp;VLOOKUP(G232,'מק"ט'!$D$2:$E$9,2,FALSE)&amp;VLOOKUP(E232,'מק"ט'!$F$2:$G$9,2,FALSE)&amp;D232</f>
        <v>76110206</v>
      </c>
      <c r="D232" s="40" t="s">
        <v>148</v>
      </c>
      <c r="E232" s="67" t="s">
        <v>176</v>
      </c>
      <c r="F232" s="86" t="s">
        <v>225</v>
      </c>
      <c r="G232" s="49" t="s">
        <v>24</v>
      </c>
      <c r="H232" s="69"/>
      <c r="I232" s="69"/>
      <c r="J232" s="69"/>
      <c r="K232" s="61"/>
      <c r="L232" s="183">
        <f t="shared" si="35"/>
        <v>230</v>
      </c>
      <c r="O232" s="36" t="e">
        <f>#REF!</f>
        <v>#REF!</v>
      </c>
      <c r="P232" s="37" t="e">
        <f>#REF!</f>
        <v>#REF!</v>
      </c>
      <c r="Q232" s="37" t="e">
        <f>#REF!</f>
        <v>#REF!</v>
      </c>
      <c r="R232" s="37">
        <f t="shared" si="43"/>
        <v>0</v>
      </c>
      <c r="S232" s="38" t="e">
        <f t="shared" si="44"/>
        <v>#REF!</v>
      </c>
      <c r="T232" s="152" t="e">
        <f>#REF!-S232</f>
        <v>#REF!</v>
      </c>
      <c r="Y232" s="75"/>
    </row>
    <row r="233" spans="2:25" ht="15" customHeight="1" x14ac:dyDescent="0.2">
      <c r="B233" s="26" t="str">
        <f t="shared" si="0"/>
        <v>ימים</v>
      </c>
      <c r="C233" s="39" t="str">
        <f>'מק"ט'!$C$3&amp;VLOOKUP(G233,'מק"ט'!$D$2:$E$9,2,FALSE)&amp;VLOOKUP(E233,'מק"ט'!$F$2:$G$9,2,FALSE)&amp;D233</f>
        <v>76120206</v>
      </c>
      <c r="D233" s="40" t="s">
        <v>148</v>
      </c>
      <c r="E233" s="67" t="s">
        <v>176</v>
      </c>
      <c r="F233" s="86" t="s">
        <v>225</v>
      </c>
      <c r="G233" s="49" t="s">
        <v>20</v>
      </c>
      <c r="H233" s="69"/>
      <c r="I233" s="69"/>
      <c r="J233" s="69"/>
      <c r="K233" s="61"/>
      <c r="L233" s="183">
        <f t="shared" si="35"/>
        <v>230</v>
      </c>
      <c r="O233" s="36"/>
      <c r="P233" s="37"/>
      <c r="Q233" s="37"/>
      <c r="R233" s="37"/>
      <c r="S233" s="38"/>
      <c r="T233" s="152"/>
      <c r="Y233" s="75"/>
    </row>
    <row r="234" spans="2:25" ht="15" customHeight="1" x14ac:dyDescent="0.2">
      <c r="B234" s="26" t="str">
        <f t="shared" si="0"/>
        <v>שבועות</v>
      </c>
      <c r="C234" s="39" t="str">
        <f>'מק"ט'!$C$3&amp;VLOOKUP(G234,'מק"ט'!$D$2:$E$9,2,FALSE)&amp;VLOOKUP(E234,'מק"ט'!$F$2:$G$9,2,FALSE)&amp;D234</f>
        <v>76130206</v>
      </c>
      <c r="D234" s="40" t="s">
        <v>148</v>
      </c>
      <c r="E234" s="67" t="s">
        <v>176</v>
      </c>
      <c r="F234" s="86" t="s">
        <v>225</v>
      </c>
      <c r="G234" s="49" t="s">
        <v>25</v>
      </c>
      <c r="H234" s="69"/>
      <c r="I234" s="69"/>
      <c r="J234" s="69"/>
      <c r="K234" s="61"/>
      <c r="L234" s="183">
        <f t="shared" si="35"/>
        <v>230</v>
      </c>
      <c r="O234" s="36"/>
      <c r="P234" s="37"/>
      <c r="Q234" s="37"/>
      <c r="R234" s="37"/>
      <c r="S234" s="38"/>
      <c r="T234" s="152"/>
      <c r="Y234" s="75"/>
    </row>
    <row r="235" spans="2:25" ht="15" customHeight="1" x14ac:dyDescent="0.2">
      <c r="B235" s="26" t="str">
        <f t="shared" si="0"/>
        <v>חודשים</v>
      </c>
      <c r="C235" s="39" t="str">
        <f>'מק"ט'!$C$3&amp;VLOOKUP(G235,'מק"ט'!$D$2:$E$9,2,FALSE)&amp;VLOOKUP(E235,'מק"ט'!$F$2:$G$9,2,FALSE)&amp;D235</f>
        <v>76140206</v>
      </c>
      <c r="D235" s="40" t="s">
        <v>148</v>
      </c>
      <c r="E235" s="67" t="s">
        <v>176</v>
      </c>
      <c r="F235" s="86" t="s">
        <v>225</v>
      </c>
      <c r="G235" s="49" t="s">
        <v>23</v>
      </c>
      <c r="H235" s="69"/>
      <c r="I235" s="69"/>
      <c r="J235" s="69"/>
      <c r="K235" s="61"/>
      <c r="L235" s="183">
        <f t="shared" si="35"/>
        <v>230</v>
      </c>
      <c r="O235" s="36"/>
      <c r="P235" s="37"/>
      <c r="Q235" s="37"/>
      <c r="R235" s="37"/>
      <c r="S235" s="38"/>
      <c r="T235" s="152"/>
      <c r="Y235" s="75"/>
    </row>
    <row r="236" spans="2:25" ht="15" customHeight="1" x14ac:dyDescent="0.2">
      <c r="B236" s="26" t="str">
        <f t="shared" si="0"/>
        <v>עונתי גלובלי</v>
      </c>
      <c r="C236" s="39" t="str">
        <f>'מק"ט'!$C$3&amp;VLOOKUP(G236,'מק"ט'!$D$2:$E$9,2,FALSE)&amp;VLOOKUP(E236,'מק"ט'!$F$2:$G$9,2,FALSE)&amp;D236</f>
        <v>76150206</v>
      </c>
      <c r="D236" s="40" t="s">
        <v>148</v>
      </c>
      <c r="E236" s="67" t="s">
        <v>176</v>
      </c>
      <c r="F236" s="86" t="s">
        <v>225</v>
      </c>
      <c r="G236" s="49" t="s">
        <v>22</v>
      </c>
      <c r="H236" s="69"/>
      <c r="I236" s="69"/>
      <c r="J236" s="69"/>
      <c r="K236" s="61"/>
      <c r="L236" s="183">
        <f t="shared" si="35"/>
        <v>230</v>
      </c>
      <c r="O236" s="36"/>
      <c r="P236" s="37"/>
      <c r="Q236" s="37"/>
      <c r="R236" s="37"/>
      <c r="S236" s="38"/>
      <c r="T236" s="152"/>
      <c r="Y236" s="75"/>
    </row>
    <row r="237" spans="2:25" ht="15" customHeight="1" x14ac:dyDescent="0.2">
      <c r="B237" s="26" t="str">
        <f t="shared" si="0"/>
        <v>תכניות/פרקים</v>
      </c>
      <c r="C237" s="39" t="str">
        <f>'מק"ט'!$C$3&amp;VLOOKUP(G237,'מק"ט'!$D$2:$E$9,2,FALSE)&amp;VLOOKUP(E237,'מק"ט'!$F$2:$G$9,2,FALSE)&amp;D237</f>
        <v>76110206</v>
      </c>
      <c r="D237" s="40" t="s">
        <v>148</v>
      </c>
      <c r="E237" s="67" t="s">
        <v>176</v>
      </c>
      <c r="F237" s="86" t="s">
        <v>226</v>
      </c>
      <c r="G237" s="49" t="s">
        <v>24</v>
      </c>
      <c r="H237" s="69"/>
      <c r="I237" s="69"/>
      <c r="J237" s="69"/>
      <c r="K237" s="61"/>
      <c r="L237" s="183">
        <f t="shared" si="35"/>
        <v>235</v>
      </c>
      <c r="O237" s="36" t="e">
        <f>#REF!</f>
        <v>#REF!</v>
      </c>
      <c r="P237" s="37" t="e">
        <f>#REF!</f>
        <v>#REF!</v>
      </c>
      <c r="Q237" s="37" t="e">
        <f>#REF!</f>
        <v>#REF!</v>
      </c>
      <c r="R237" s="37">
        <f t="shared" si="43"/>
        <v>0</v>
      </c>
      <c r="S237" s="38" t="e">
        <f t="shared" si="44"/>
        <v>#REF!</v>
      </c>
      <c r="T237" s="152" t="e">
        <f>#REF!-S237</f>
        <v>#REF!</v>
      </c>
      <c r="Y237" s="75"/>
    </row>
    <row r="238" spans="2:25" ht="15" customHeight="1" x14ac:dyDescent="0.2">
      <c r="B238" s="26" t="str">
        <f t="shared" si="0"/>
        <v>ימים</v>
      </c>
      <c r="C238" s="39" t="str">
        <f>'מק"ט'!$C$3&amp;VLOOKUP(G238,'מק"ט'!$D$2:$E$9,2,FALSE)&amp;VLOOKUP(E238,'מק"ט'!$F$2:$G$9,2,FALSE)&amp;D238</f>
        <v>76120206</v>
      </c>
      <c r="D238" s="40" t="s">
        <v>148</v>
      </c>
      <c r="E238" s="67" t="s">
        <v>176</v>
      </c>
      <c r="F238" s="86" t="s">
        <v>226</v>
      </c>
      <c r="G238" s="49" t="s">
        <v>20</v>
      </c>
      <c r="H238" s="69"/>
      <c r="I238" s="69"/>
      <c r="J238" s="69"/>
      <c r="K238" s="61"/>
      <c r="L238" s="183">
        <f t="shared" si="35"/>
        <v>235</v>
      </c>
      <c r="O238" s="36"/>
      <c r="P238" s="37"/>
      <c r="Q238" s="37"/>
      <c r="R238" s="37"/>
      <c r="S238" s="38"/>
      <c r="T238" s="152"/>
      <c r="Y238" s="75"/>
    </row>
    <row r="239" spans="2:25" ht="15" customHeight="1" x14ac:dyDescent="0.2">
      <c r="B239" s="26" t="str">
        <f t="shared" si="0"/>
        <v>שבועות</v>
      </c>
      <c r="C239" s="39" t="str">
        <f>'מק"ט'!$C$3&amp;VLOOKUP(G239,'מק"ט'!$D$2:$E$9,2,FALSE)&amp;VLOOKUP(E239,'מק"ט'!$F$2:$G$9,2,FALSE)&amp;D239</f>
        <v>76130206</v>
      </c>
      <c r="D239" s="40" t="s">
        <v>148</v>
      </c>
      <c r="E239" s="67" t="s">
        <v>176</v>
      </c>
      <c r="F239" s="86" t="s">
        <v>226</v>
      </c>
      <c r="G239" s="49" t="s">
        <v>25</v>
      </c>
      <c r="H239" s="69"/>
      <c r="I239" s="69"/>
      <c r="J239" s="69"/>
      <c r="K239" s="61"/>
      <c r="L239" s="183">
        <f t="shared" si="35"/>
        <v>235</v>
      </c>
      <c r="O239" s="36"/>
      <c r="P239" s="37"/>
      <c r="Q239" s="37"/>
      <c r="R239" s="37"/>
      <c r="S239" s="38"/>
      <c r="T239" s="152"/>
      <c r="Y239" s="75"/>
    </row>
    <row r="240" spans="2:25" ht="15" customHeight="1" x14ac:dyDescent="0.2">
      <c r="B240" s="26" t="str">
        <f t="shared" si="0"/>
        <v>חודשים</v>
      </c>
      <c r="C240" s="39" t="str">
        <f>'מק"ט'!$C$3&amp;VLOOKUP(G240,'מק"ט'!$D$2:$E$9,2,FALSE)&amp;VLOOKUP(E240,'מק"ט'!$F$2:$G$9,2,FALSE)&amp;D240</f>
        <v>76140206</v>
      </c>
      <c r="D240" s="40" t="s">
        <v>148</v>
      </c>
      <c r="E240" s="67" t="s">
        <v>176</v>
      </c>
      <c r="F240" s="86" t="s">
        <v>226</v>
      </c>
      <c r="G240" s="49" t="s">
        <v>23</v>
      </c>
      <c r="H240" s="69"/>
      <c r="I240" s="69"/>
      <c r="J240" s="69"/>
      <c r="K240" s="61"/>
      <c r="L240" s="183">
        <f t="shared" si="35"/>
        <v>235</v>
      </c>
      <c r="O240" s="36"/>
      <c r="P240" s="37"/>
      <c r="Q240" s="37"/>
      <c r="R240" s="37"/>
      <c r="S240" s="38"/>
      <c r="T240" s="152"/>
      <c r="Y240" s="75"/>
    </row>
    <row r="241" spans="2:25" ht="15" customHeight="1" x14ac:dyDescent="0.2">
      <c r="B241" s="26" t="str">
        <f t="shared" si="0"/>
        <v>עונתי גלובלי</v>
      </c>
      <c r="C241" s="39" t="str">
        <f>'מק"ט'!$C$3&amp;VLOOKUP(G241,'מק"ט'!$D$2:$E$9,2,FALSE)&amp;VLOOKUP(E241,'מק"ט'!$F$2:$G$9,2,FALSE)&amp;D241</f>
        <v>76150206</v>
      </c>
      <c r="D241" s="40" t="s">
        <v>148</v>
      </c>
      <c r="E241" s="67" t="s">
        <v>176</v>
      </c>
      <c r="F241" s="86" t="s">
        <v>226</v>
      </c>
      <c r="G241" s="49" t="s">
        <v>22</v>
      </c>
      <c r="H241" s="69"/>
      <c r="I241" s="69"/>
      <c r="J241" s="69"/>
      <c r="K241" s="61"/>
      <c r="L241" s="183">
        <f t="shared" si="35"/>
        <v>235</v>
      </c>
      <c r="O241" s="36"/>
      <c r="P241" s="37"/>
      <c r="Q241" s="37"/>
      <c r="R241" s="37"/>
      <c r="S241" s="38"/>
      <c r="T241" s="152"/>
      <c r="Y241" s="75"/>
    </row>
    <row r="242" spans="2:25" ht="15" customHeight="1" x14ac:dyDescent="0.2">
      <c r="B242" s="26" t="str">
        <f t="shared" si="0"/>
        <v>תכניות/פרקים</v>
      </c>
      <c r="C242" s="39" t="str">
        <f>'מק"ט'!$C$3&amp;VLOOKUP(G242,'מק"ט'!$D$2:$E$9,2,FALSE)&amp;VLOOKUP(E242,'מק"ט'!$F$2:$G$9,2,FALSE)&amp;D242</f>
        <v>76110206</v>
      </c>
      <c r="D242" s="40" t="s">
        <v>148</v>
      </c>
      <c r="E242" s="67" t="s">
        <v>176</v>
      </c>
      <c r="F242" s="86" t="s">
        <v>227</v>
      </c>
      <c r="G242" s="49" t="s">
        <v>24</v>
      </c>
      <c r="H242" s="69"/>
      <c r="I242" s="69"/>
      <c r="J242" s="69"/>
      <c r="K242" s="61"/>
      <c r="L242" s="183">
        <f t="shared" si="35"/>
        <v>240</v>
      </c>
      <c r="O242" s="36" t="e">
        <f>#REF!</f>
        <v>#REF!</v>
      </c>
      <c r="P242" s="37" t="e">
        <f>#REF!</f>
        <v>#REF!</v>
      </c>
      <c r="Q242" s="37" t="e">
        <f>#REF!</f>
        <v>#REF!</v>
      </c>
      <c r="R242" s="37">
        <f t="shared" si="43"/>
        <v>0</v>
      </c>
      <c r="S242" s="38" t="e">
        <f t="shared" si="44"/>
        <v>#REF!</v>
      </c>
      <c r="T242" s="152" t="e">
        <f>#REF!-S242</f>
        <v>#REF!</v>
      </c>
      <c r="Y242" s="75"/>
    </row>
    <row r="243" spans="2:25" ht="15" customHeight="1" x14ac:dyDescent="0.2">
      <c r="B243" s="26" t="str">
        <f t="shared" si="0"/>
        <v>ימים</v>
      </c>
      <c r="C243" s="39" t="str">
        <f>'מק"ט'!$C$3&amp;VLOOKUP(G243,'מק"ט'!$D$2:$E$9,2,FALSE)&amp;VLOOKUP(E243,'מק"ט'!$F$2:$G$9,2,FALSE)&amp;D243</f>
        <v>76120206</v>
      </c>
      <c r="D243" s="40" t="s">
        <v>148</v>
      </c>
      <c r="E243" s="67" t="s">
        <v>176</v>
      </c>
      <c r="F243" s="86" t="s">
        <v>227</v>
      </c>
      <c r="G243" s="49" t="s">
        <v>20</v>
      </c>
      <c r="H243" s="69"/>
      <c r="I243" s="69"/>
      <c r="J243" s="69"/>
      <c r="K243" s="61"/>
      <c r="L243" s="183">
        <f t="shared" si="35"/>
        <v>240</v>
      </c>
      <c r="O243" s="36"/>
      <c r="P243" s="37"/>
      <c r="Q243" s="37"/>
      <c r="R243" s="37"/>
      <c r="S243" s="38"/>
      <c r="T243" s="152"/>
      <c r="Y243" s="75"/>
    </row>
    <row r="244" spans="2:25" ht="15" customHeight="1" x14ac:dyDescent="0.2">
      <c r="B244" s="26" t="str">
        <f t="shared" si="0"/>
        <v>שבועות</v>
      </c>
      <c r="C244" s="39" t="str">
        <f>'מק"ט'!$C$3&amp;VLOOKUP(G244,'מק"ט'!$D$2:$E$9,2,FALSE)&amp;VLOOKUP(E244,'מק"ט'!$F$2:$G$9,2,FALSE)&amp;D244</f>
        <v>76130206</v>
      </c>
      <c r="D244" s="40" t="s">
        <v>148</v>
      </c>
      <c r="E244" s="67" t="s">
        <v>176</v>
      </c>
      <c r="F244" s="86" t="s">
        <v>227</v>
      </c>
      <c r="G244" s="49" t="s">
        <v>25</v>
      </c>
      <c r="H244" s="69"/>
      <c r="I244" s="69"/>
      <c r="J244" s="69"/>
      <c r="K244" s="61"/>
      <c r="L244" s="183">
        <f t="shared" si="35"/>
        <v>240</v>
      </c>
      <c r="O244" s="36"/>
      <c r="P244" s="37"/>
      <c r="Q244" s="37"/>
      <c r="R244" s="37"/>
      <c r="S244" s="38"/>
      <c r="T244" s="152"/>
      <c r="Y244" s="75"/>
    </row>
    <row r="245" spans="2:25" ht="15" customHeight="1" x14ac:dyDescent="0.2">
      <c r="B245" s="26" t="str">
        <f t="shared" si="0"/>
        <v>חודשים</v>
      </c>
      <c r="C245" s="39" t="str">
        <f>'מק"ט'!$C$3&amp;VLOOKUP(G245,'מק"ט'!$D$2:$E$9,2,FALSE)&amp;VLOOKUP(E245,'מק"ט'!$F$2:$G$9,2,FALSE)&amp;D245</f>
        <v>76140206</v>
      </c>
      <c r="D245" s="40" t="s">
        <v>148</v>
      </c>
      <c r="E245" s="67" t="s">
        <v>176</v>
      </c>
      <c r="F245" s="86" t="s">
        <v>227</v>
      </c>
      <c r="G245" s="49" t="s">
        <v>23</v>
      </c>
      <c r="H245" s="69"/>
      <c r="I245" s="69"/>
      <c r="J245" s="69"/>
      <c r="K245" s="61"/>
      <c r="L245" s="183">
        <f t="shared" si="35"/>
        <v>240</v>
      </c>
      <c r="O245" s="36"/>
      <c r="P245" s="37"/>
      <c r="Q245" s="37"/>
      <c r="R245" s="37"/>
      <c r="S245" s="38"/>
      <c r="T245" s="152"/>
      <c r="Y245" s="75"/>
    </row>
    <row r="246" spans="2:25" ht="15" customHeight="1" x14ac:dyDescent="0.2">
      <c r="B246" s="26" t="str">
        <f t="shared" si="0"/>
        <v>עונתי גלובלי</v>
      </c>
      <c r="C246" s="39" t="str">
        <f>'מק"ט'!$C$3&amp;VLOOKUP(G246,'מק"ט'!$D$2:$E$9,2,FALSE)&amp;VLOOKUP(E246,'מק"ט'!$F$2:$G$9,2,FALSE)&amp;D246</f>
        <v>76150206</v>
      </c>
      <c r="D246" s="40" t="s">
        <v>148</v>
      </c>
      <c r="E246" s="67" t="s">
        <v>176</v>
      </c>
      <c r="F246" s="86" t="s">
        <v>227</v>
      </c>
      <c r="G246" s="49" t="s">
        <v>22</v>
      </c>
      <c r="H246" s="69"/>
      <c r="I246" s="69"/>
      <c r="J246" s="69"/>
      <c r="K246" s="61"/>
      <c r="L246" s="183">
        <f t="shared" si="35"/>
        <v>240</v>
      </c>
      <c r="O246" s="36"/>
      <c r="P246" s="37"/>
      <c r="Q246" s="37"/>
      <c r="R246" s="37"/>
      <c r="S246" s="38"/>
      <c r="T246" s="152"/>
      <c r="Y246" s="75"/>
    </row>
    <row r="247" spans="2:25" ht="15" customHeight="1" x14ac:dyDescent="0.2">
      <c r="B247" s="26" t="str">
        <f t="shared" si="0"/>
        <v>תכניות/פרקים</v>
      </c>
      <c r="C247" s="39" t="str">
        <f>'מק"ט'!$C$3&amp;VLOOKUP(G247,'מק"ט'!$D$2:$E$9,2,FALSE)&amp;VLOOKUP(E247,'מק"ט'!$F$2:$G$9,2,FALSE)&amp;D247</f>
        <v>76110207</v>
      </c>
      <c r="D247" s="54" t="s">
        <v>150</v>
      </c>
      <c r="E247" s="153" t="s">
        <v>176</v>
      </c>
      <c r="F247" s="161" t="s">
        <v>228</v>
      </c>
      <c r="G247" s="49" t="s">
        <v>24</v>
      </c>
      <c r="H247" s="154"/>
      <c r="I247" s="154"/>
      <c r="J247" s="154"/>
      <c r="K247" s="155"/>
      <c r="L247" s="183">
        <f t="shared" si="35"/>
        <v>245</v>
      </c>
      <c r="O247" s="36">
        <f>IFERROR(VLOOKUP(C247,#REF!,6,0),0)</f>
        <v>0</v>
      </c>
      <c r="P247" s="37">
        <f>IFERROR(VLOOKUP(C247,#REF!,5,0),0)</f>
        <v>0</v>
      </c>
      <c r="Q247" s="37">
        <f>IF(ISNUMBER(VLOOKUP(C247,#REF!,3,FALSE)),VLOOKUP(C247,#REF!,3,FALSE),1)</f>
        <v>1</v>
      </c>
      <c r="R247" s="37">
        <f t="shared" si="43"/>
        <v>0</v>
      </c>
      <c r="S247" s="38">
        <f t="shared" si="44"/>
        <v>0</v>
      </c>
      <c r="T247" s="152">
        <f>IFERROR(VLOOKUP(C247,#REF!,7,FALSE),0)-S247</f>
        <v>0</v>
      </c>
      <c r="Y247" s="75"/>
    </row>
    <row r="248" spans="2:25" ht="15" customHeight="1" x14ac:dyDescent="0.2">
      <c r="B248" s="26" t="str">
        <f t="shared" ref="B248:B251" si="45">G248</f>
        <v>ימים</v>
      </c>
      <c r="C248" s="39" t="str">
        <f>'מק"ט'!$C$3&amp;VLOOKUP(G248,'מק"ט'!$D$2:$E$9,2,FALSE)&amp;VLOOKUP(E248,'מק"ט'!$F$2:$G$9,2,FALSE)&amp;D248</f>
        <v>76120207</v>
      </c>
      <c r="D248" s="54" t="s">
        <v>150</v>
      </c>
      <c r="E248" s="153" t="s">
        <v>176</v>
      </c>
      <c r="F248" s="161" t="s">
        <v>228</v>
      </c>
      <c r="G248" s="49" t="s">
        <v>20</v>
      </c>
      <c r="H248" s="154"/>
      <c r="I248" s="154"/>
      <c r="J248" s="154"/>
      <c r="K248" s="155"/>
      <c r="L248" s="183">
        <f t="shared" si="35"/>
        <v>245</v>
      </c>
      <c r="O248" s="36"/>
      <c r="P248" s="37"/>
      <c r="Q248" s="37"/>
      <c r="R248" s="37"/>
      <c r="S248" s="38"/>
      <c r="T248" s="152"/>
      <c r="Y248" s="75"/>
    </row>
    <row r="249" spans="2:25" ht="15" customHeight="1" x14ac:dyDescent="0.2">
      <c r="B249" s="26" t="str">
        <f t="shared" si="45"/>
        <v>שבועות</v>
      </c>
      <c r="C249" s="39" t="str">
        <f>'מק"ט'!$C$3&amp;VLOOKUP(G249,'מק"ט'!$D$2:$E$9,2,FALSE)&amp;VLOOKUP(E249,'מק"ט'!$F$2:$G$9,2,FALSE)&amp;D249</f>
        <v>76130207</v>
      </c>
      <c r="D249" s="54" t="s">
        <v>150</v>
      </c>
      <c r="E249" s="153" t="s">
        <v>176</v>
      </c>
      <c r="F249" s="161" t="s">
        <v>228</v>
      </c>
      <c r="G249" s="49" t="s">
        <v>25</v>
      </c>
      <c r="H249" s="154"/>
      <c r="I249" s="154"/>
      <c r="J249" s="154"/>
      <c r="K249" s="155"/>
      <c r="L249" s="183">
        <f t="shared" si="35"/>
        <v>245</v>
      </c>
      <c r="O249" s="36"/>
      <c r="P249" s="37"/>
      <c r="Q249" s="37"/>
      <c r="R249" s="37"/>
      <c r="S249" s="38"/>
      <c r="T249" s="152"/>
      <c r="Y249" s="75"/>
    </row>
    <row r="250" spans="2:25" ht="15" customHeight="1" x14ac:dyDescent="0.2">
      <c r="B250" s="26" t="str">
        <f t="shared" si="45"/>
        <v>חודשים</v>
      </c>
      <c r="C250" s="39" t="str">
        <f>'מק"ט'!$C$3&amp;VLOOKUP(G250,'מק"ט'!$D$2:$E$9,2,FALSE)&amp;VLOOKUP(E250,'מק"ט'!$F$2:$G$9,2,FALSE)&amp;D250</f>
        <v>76140207</v>
      </c>
      <c r="D250" s="54" t="s">
        <v>150</v>
      </c>
      <c r="E250" s="153" t="s">
        <v>176</v>
      </c>
      <c r="F250" s="161" t="s">
        <v>228</v>
      </c>
      <c r="G250" s="49" t="s">
        <v>23</v>
      </c>
      <c r="H250" s="154"/>
      <c r="I250" s="154"/>
      <c r="J250" s="154"/>
      <c r="K250" s="155"/>
      <c r="L250" s="183">
        <f t="shared" si="35"/>
        <v>245</v>
      </c>
      <c r="O250" s="36"/>
      <c r="P250" s="37"/>
      <c r="Q250" s="37"/>
      <c r="R250" s="37"/>
      <c r="S250" s="38"/>
      <c r="T250" s="152"/>
      <c r="Y250" s="75"/>
    </row>
    <row r="251" spans="2:25" ht="15" customHeight="1" x14ac:dyDescent="0.2">
      <c r="B251" s="26" t="str">
        <f t="shared" si="45"/>
        <v>עונתי גלובלי</v>
      </c>
      <c r="C251" s="39" t="str">
        <f>'מק"ט'!$C$3&amp;VLOOKUP(G251,'מק"ט'!$D$2:$E$9,2,FALSE)&amp;VLOOKUP(E251,'מק"ט'!$F$2:$G$9,2,FALSE)&amp;D251</f>
        <v>76150207</v>
      </c>
      <c r="D251" s="54" t="s">
        <v>150</v>
      </c>
      <c r="E251" s="153" t="s">
        <v>176</v>
      </c>
      <c r="F251" s="161" t="s">
        <v>228</v>
      </c>
      <c r="G251" s="49" t="s">
        <v>22</v>
      </c>
      <c r="H251" s="154"/>
      <c r="I251" s="154"/>
      <c r="J251" s="154"/>
      <c r="K251" s="155"/>
      <c r="L251" s="183">
        <f t="shared" si="35"/>
        <v>245</v>
      </c>
      <c r="O251" s="36"/>
      <c r="P251" s="37"/>
      <c r="Q251" s="37"/>
      <c r="R251" s="37"/>
      <c r="S251" s="38"/>
      <c r="T251" s="152"/>
      <c r="Y251" s="75"/>
    </row>
    <row r="252" spans="2:25" ht="15.75" customHeight="1" x14ac:dyDescent="0.2">
      <c r="B252" s="26" t="str">
        <f t="shared" si="0"/>
        <v>תכניות/פרקים</v>
      </c>
      <c r="C252" s="39" t="str">
        <f>'מק"ט'!$C$3&amp;VLOOKUP(G252,'מק"ט'!$D$2:$E$9,2,FALSE)&amp;VLOOKUP(E252,'מק"ט'!$F$2:$G$9,2,FALSE)&amp;D252</f>
        <v>76110208</v>
      </c>
      <c r="D252" s="52" t="s">
        <v>144</v>
      </c>
      <c r="E252" s="67" t="s">
        <v>176</v>
      </c>
      <c r="F252" s="86" t="s">
        <v>229</v>
      </c>
      <c r="G252" s="49" t="s">
        <v>24</v>
      </c>
      <c r="H252" s="69"/>
      <c r="I252" s="69"/>
      <c r="J252" s="69"/>
      <c r="K252" s="61"/>
      <c r="L252" s="183">
        <f t="shared" si="35"/>
        <v>250</v>
      </c>
      <c r="O252" s="36">
        <f>IFERROR(VLOOKUP(C252,#REF!,6,0),0)</f>
        <v>0</v>
      </c>
      <c r="P252" s="37">
        <f>IFERROR(VLOOKUP(C252,#REF!,5,0),0)</f>
        <v>0</v>
      </c>
      <c r="Q252" s="37">
        <f>IF(ISNUMBER(VLOOKUP(C252,#REF!,3,FALSE)),VLOOKUP(C252,#REF!,3,FALSE),1)</f>
        <v>1</v>
      </c>
      <c r="R252" s="37">
        <f t="shared" si="43"/>
        <v>0</v>
      </c>
      <c r="S252" s="38">
        <f t="shared" si="44"/>
        <v>0</v>
      </c>
      <c r="T252" s="152">
        <f>IFERROR(VLOOKUP(C252,#REF!,7,FALSE),0)-S252</f>
        <v>0</v>
      </c>
      <c r="Y252" s="75"/>
    </row>
    <row r="253" spans="2:25" ht="15.75" customHeight="1" x14ac:dyDescent="0.2">
      <c r="B253" s="26" t="str">
        <f t="shared" ref="B253:B256" si="46">G253</f>
        <v>ימים</v>
      </c>
      <c r="C253" s="39" t="str">
        <f>'מק"ט'!$C$3&amp;VLOOKUP(G253,'מק"ט'!$D$2:$E$9,2,FALSE)&amp;VLOOKUP(E253,'מק"ט'!$F$2:$G$9,2,FALSE)&amp;D253</f>
        <v>76120209</v>
      </c>
      <c r="D253" s="52" t="s">
        <v>139</v>
      </c>
      <c r="E253" s="67" t="s">
        <v>176</v>
      </c>
      <c r="F253" s="86" t="s">
        <v>229</v>
      </c>
      <c r="G253" s="49" t="s">
        <v>20</v>
      </c>
      <c r="H253" s="69"/>
      <c r="I253" s="69"/>
      <c r="J253" s="69"/>
      <c r="K253" s="61"/>
      <c r="L253" s="183">
        <f t="shared" si="35"/>
        <v>250</v>
      </c>
      <c r="O253" s="36"/>
      <c r="P253" s="37"/>
      <c r="Q253" s="37"/>
      <c r="R253" s="37"/>
      <c r="S253" s="38"/>
      <c r="T253" s="152"/>
      <c r="Y253" s="75"/>
    </row>
    <row r="254" spans="2:25" ht="15.75" customHeight="1" x14ac:dyDescent="0.2">
      <c r="B254" s="26" t="str">
        <f t="shared" si="46"/>
        <v>שבועות</v>
      </c>
      <c r="C254" s="39" t="str">
        <f>'מק"ט'!$C$3&amp;VLOOKUP(G254,'מק"ט'!$D$2:$E$9,2,FALSE)&amp;VLOOKUP(E254,'מק"ט'!$F$2:$G$9,2,FALSE)&amp;D254</f>
        <v>76130210</v>
      </c>
      <c r="D254" s="52" t="s">
        <v>439</v>
      </c>
      <c r="E254" s="67" t="s">
        <v>176</v>
      </c>
      <c r="F254" s="86" t="s">
        <v>229</v>
      </c>
      <c r="G254" s="49" t="s">
        <v>25</v>
      </c>
      <c r="H254" s="69"/>
      <c r="I254" s="69"/>
      <c r="J254" s="69"/>
      <c r="K254" s="61"/>
      <c r="L254" s="183">
        <f t="shared" si="35"/>
        <v>250</v>
      </c>
      <c r="O254" s="36"/>
      <c r="P254" s="37"/>
      <c r="Q254" s="37"/>
      <c r="R254" s="37"/>
      <c r="S254" s="38"/>
      <c r="T254" s="152"/>
      <c r="Y254" s="75"/>
    </row>
    <row r="255" spans="2:25" ht="15.75" customHeight="1" x14ac:dyDescent="0.2">
      <c r="B255" s="26" t="str">
        <f t="shared" si="46"/>
        <v>חודשים</v>
      </c>
      <c r="C255" s="39" t="str">
        <f>'מק"ט'!$C$3&amp;VLOOKUP(G255,'מק"ט'!$D$2:$E$9,2,FALSE)&amp;VLOOKUP(E255,'מק"ט'!$F$2:$G$9,2,FALSE)&amp;D255</f>
        <v>76140211</v>
      </c>
      <c r="D255" s="52" t="s">
        <v>440</v>
      </c>
      <c r="E255" s="67" t="s">
        <v>176</v>
      </c>
      <c r="F255" s="86" t="s">
        <v>229</v>
      </c>
      <c r="G255" s="49" t="s">
        <v>23</v>
      </c>
      <c r="H255" s="69"/>
      <c r="I255" s="69"/>
      <c r="J255" s="69"/>
      <c r="K255" s="61"/>
      <c r="L255" s="183">
        <f t="shared" si="35"/>
        <v>250</v>
      </c>
      <c r="O255" s="36"/>
      <c r="P255" s="37"/>
      <c r="Q255" s="37"/>
      <c r="R255" s="37"/>
      <c r="S255" s="38"/>
      <c r="T255" s="152"/>
      <c r="Y255" s="75"/>
    </row>
    <row r="256" spans="2:25" ht="15.75" customHeight="1" x14ac:dyDescent="0.2">
      <c r="B256" s="26" t="str">
        <f t="shared" si="46"/>
        <v>עונתי גלובלי</v>
      </c>
      <c r="C256" s="39" t="str">
        <f>'מק"ט'!$C$3&amp;VLOOKUP(G256,'מק"ט'!$D$2:$E$9,2,FALSE)&amp;VLOOKUP(E256,'מק"ט'!$F$2:$G$9,2,FALSE)&amp;D256</f>
        <v>76150212</v>
      </c>
      <c r="D256" s="52" t="s">
        <v>441</v>
      </c>
      <c r="E256" s="67" t="s">
        <v>176</v>
      </c>
      <c r="F256" s="86" t="s">
        <v>229</v>
      </c>
      <c r="G256" s="49" t="s">
        <v>22</v>
      </c>
      <c r="H256" s="69"/>
      <c r="I256" s="69"/>
      <c r="J256" s="69"/>
      <c r="K256" s="61"/>
      <c r="L256" s="183">
        <f t="shared" si="35"/>
        <v>250</v>
      </c>
      <c r="O256" s="36"/>
      <c r="P256" s="37"/>
      <c r="Q256" s="37"/>
      <c r="R256" s="37"/>
      <c r="S256" s="38"/>
      <c r="T256" s="152"/>
      <c r="Y256" s="75"/>
    </row>
    <row r="257" spans="2:25" ht="15" customHeight="1" x14ac:dyDescent="0.2">
      <c r="B257" s="26" t="str">
        <f t="shared" si="0"/>
        <v>תכניות/פרקים</v>
      </c>
      <c r="C257" s="39" t="str">
        <f>'מק"ט'!$C$3&amp;VLOOKUP(G257,'מק"ט'!$D$2:$E$9,2,FALSE)&amp;VLOOKUP(E257,'מק"ט'!$F$2:$G$9,2,FALSE)&amp;D257</f>
        <v>76110209</v>
      </c>
      <c r="D257" s="54" t="s">
        <v>139</v>
      </c>
      <c r="E257" s="153" t="s">
        <v>176</v>
      </c>
      <c r="F257" s="161" t="s">
        <v>230</v>
      </c>
      <c r="G257" s="49" t="s">
        <v>24</v>
      </c>
      <c r="H257" s="154"/>
      <c r="I257" s="154"/>
      <c r="J257" s="154"/>
      <c r="K257" s="155"/>
      <c r="L257" s="183">
        <f t="shared" si="35"/>
        <v>255</v>
      </c>
      <c r="O257" s="36">
        <f>IFERROR(VLOOKUP(C257,#REF!,6,0),0)</f>
        <v>0</v>
      </c>
      <c r="P257" s="37">
        <f>IFERROR(VLOOKUP(C257,#REF!,5,0),0)</f>
        <v>0</v>
      </c>
      <c r="Q257" s="37">
        <f>IF(ISNUMBER(VLOOKUP(C257,#REF!,3,FALSE)),VLOOKUP(C257,#REF!,3,FALSE),1)</f>
        <v>1</v>
      </c>
      <c r="R257" s="37">
        <f t="shared" si="43"/>
        <v>0</v>
      </c>
      <c r="S257" s="38">
        <f t="shared" si="44"/>
        <v>0</v>
      </c>
      <c r="T257" s="152">
        <f>IFERROR(VLOOKUP(C257,#REF!,7,FALSE),0)-S257</f>
        <v>0</v>
      </c>
      <c r="Y257" s="75"/>
    </row>
    <row r="258" spans="2:25" ht="15" customHeight="1" x14ac:dyDescent="0.2">
      <c r="B258" s="26" t="str">
        <f t="shared" ref="B258:B261" si="47">G258</f>
        <v>ימים</v>
      </c>
      <c r="C258" s="39" t="str">
        <f>'מק"ט'!$C$3&amp;VLOOKUP(G258,'מק"ט'!$D$2:$E$9,2,FALSE)&amp;VLOOKUP(E258,'מק"ט'!$F$2:$G$9,2,FALSE)&amp;D258</f>
        <v>76120210</v>
      </c>
      <c r="D258" s="54" t="s">
        <v>439</v>
      </c>
      <c r="E258" s="153" t="s">
        <v>176</v>
      </c>
      <c r="F258" s="161" t="s">
        <v>230</v>
      </c>
      <c r="G258" s="49" t="s">
        <v>20</v>
      </c>
      <c r="H258" s="154"/>
      <c r="I258" s="154"/>
      <c r="J258" s="154"/>
      <c r="K258" s="155"/>
      <c r="L258" s="183">
        <f t="shared" si="35"/>
        <v>255</v>
      </c>
      <c r="O258" s="36"/>
      <c r="P258" s="37"/>
      <c r="Q258" s="37"/>
      <c r="R258" s="37"/>
      <c r="S258" s="38"/>
      <c r="T258" s="152"/>
      <c r="Y258" s="75"/>
    </row>
    <row r="259" spans="2:25" ht="15" customHeight="1" x14ac:dyDescent="0.2">
      <c r="B259" s="26" t="str">
        <f t="shared" si="47"/>
        <v>שבועות</v>
      </c>
      <c r="C259" s="39" t="str">
        <f>'מק"ט'!$C$3&amp;VLOOKUP(G259,'מק"ט'!$D$2:$E$9,2,FALSE)&amp;VLOOKUP(E259,'מק"ט'!$F$2:$G$9,2,FALSE)&amp;D259</f>
        <v>76130211</v>
      </c>
      <c r="D259" s="54" t="s">
        <v>440</v>
      </c>
      <c r="E259" s="153" t="s">
        <v>176</v>
      </c>
      <c r="F259" s="161" t="s">
        <v>230</v>
      </c>
      <c r="G259" s="49" t="s">
        <v>25</v>
      </c>
      <c r="H259" s="154"/>
      <c r="I259" s="154"/>
      <c r="J259" s="154"/>
      <c r="K259" s="155"/>
      <c r="L259" s="183">
        <f t="shared" si="35"/>
        <v>255</v>
      </c>
      <c r="O259" s="36"/>
      <c r="P259" s="37"/>
      <c r="Q259" s="37"/>
      <c r="R259" s="37"/>
      <c r="S259" s="38"/>
      <c r="T259" s="152"/>
      <c r="Y259" s="75"/>
    </row>
    <row r="260" spans="2:25" ht="15" customHeight="1" x14ac:dyDescent="0.2">
      <c r="B260" s="26" t="str">
        <f t="shared" si="47"/>
        <v>חודשים</v>
      </c>
      <c r="C260" s="39" t="str">
        <f>'מק"ט'!$C$3&amp;VLOOKUP(G260,'מק"ט'!$D$2:$E$9,2,FALSE)&amp;VLOOKUP(E260,'מק"ט'!$F$2:$G$9,2,FALSE)&amp;D260</f>
        <v>76140212</v>
      </c>
      <c r="D260" s="54" t="s">
        <v>441</v>
      </c>
      <c r="E260" s="153" t="s">
        <v>176</v>
      </c>
      <c r="F260" s="161" t="s">
        <v>230</v>
      </c>
      <c r="G260" s="49" t="s">
        <v>23</v>
      </c>
      <c r="H260" s="154"/>
      <c r="I260" s="154"/>
      <c r="J260" s="154"/>
      <c r="K260" s="155"/>
      <c r="L260" s="183">
        <f t="shared" si="35"/>
        <v>255</v>
      </c>
      <c r="O260" s="36"/>
      <c r="P260" s="37"/>
      <c r="Q260" s="37"/>
      <c r="R260" s="37"/>
      <c r="S260" s="38"/>
      <c r="T260" s="152"/>
      <c r="Y260" s="75"/>
    </row>
    <row r="261" spans="2:25" ht="15" customHeight="1" x14ac:dyDescent="0.2">
      <c r="B261" s="26" t="str">
        <f t="shared" si="47"/>
        <v>עונתי גלובלי</v>
      </c>
      <c r="C261" s="39" t="str">
        <f>'מק"ט'!$C$3&amp;VLOOKUP(G261,'מק"ט'!$D$2:$E$9,2,FALSE)&amp;VLOOKUP(E261,'מק"ט'!$F$2:$G$9,2,FALSE)&amp;D261</f>
        <v>76150213</v>
      </c>
      <c r="D261" s="54" t="s">
        <v>444</v>
      </c>
      <c r="E261" s="153" t="s">
        <v>176</v>
      </c>
      <c r="F261" s="161" t="s">
        <v>230</v>
      </c>
      <c r="G261" s="49" t="s">
        <v>22</v>
      </c>
      <c r="H261" s="154"/>
      <c r="I261" s="154"/>
      <c r="J261" s="154"/>
      <c r="K261" s="155"/>
      <c r="L261" s="183">
        <f t="shared" si="35"/>
        <v>255</v>
      </c>
      <c r="O261" s="36"/>
      <c r="P261" s="37"/>
      <c r="Q261" s="37"/>
      <c r="R261" s="37"/>
      <c r="S261" s="38"/>
      <c r="T261" s="152"/>
      <c r="Y261" s="75"/>
    </row>
    <row r="262" spans="2:25" ht="15" customHeight="1" x14ac:dyDescent="0.2">
      <c r="B262" s="184" t="str">
        <f t="shared" si="0"/>
        <v>תכניות/פרקים</v>
      </c>
      <c r="C262" s="39" t="str">
        <f>'מק"ט'!$C$3&amp;VLOOKUP(G262,'מק"ט'!$D$2:$E$9,2,FALSE)&amp;VLOOKUP(E262,'מק"ט'!$F$2:$G$9,2,FALSE)&amp;D262</f>
        <v>76110210</v>
      </c>
      <c r="D262" s="89">
        <v>10</v>
      </c>
      <c r="E262" s="67" t="s">
        <v>176</v>
      </c>
      <c r="F262" s="86" t="s">
        <v>231</v>
      </c>
      <c r="G262" s="49" t="s">
        <v>24</v>
      </c>
      <c r="H262" s="69"/>
      <c r="I262" s="69"/>
      <c r="J262" s="69"/>
      <c r="K262" s="61"/>
      <c r="L262" s="183">
        <f t="shared" si="35"/>
        <v>260</v>
      </c>
      <c r="O262" s="36">
        <f>IFERROR(VLOOKUP(C262,#REF!,6,0),0)</f>
        <v>0</v>
      </c>
      <c r="P262" s="37">
        <f>IFERROR(VLOOKUP(C262,#REF!,5,0),0)</f>
        <v>0</v>
      </c>
      <c r="Q262" s="37">
        <f>IF(ISNUMBER(VLOOKUP(C262,#REF!,3,FALSE)),VLOOKUP(C262,#REF!,3,FALSE),1)</f>
        <v>1</v>
      </c>
      <c r="R262" s="37">
        <f t="shared" si="43"/>
        <v>0</v>
      </c>
      <c r="S262" s="38">
        <f t="shared" si="44"/>
        <v>0</v>
      </c>
      <c r="T262" s="152">
        <f>IFERROR(VLOOKUP(C262,#REF!,7,FALSE),0)-S262</f>
        <v>0</v>
      </c>
      <c r="Y262" s="75"/>
    </row>
    <row r="263" spans="2:25" ht="15" customHeight="1" thickBot="1" x14ac:dyDescent="0.25">
      <c r="B263" s="184" t="str">
        <f t="shared" si="0"/>
        <v>ימים</v>
      </c>
      <c r="C263" s="39" t="str">
        <f>'מק"ט'!$C$3&amp;VLOOKUP(G263,'מק"ט'!$D$2:$E$9,2,FALSE)&amp;VLOOKUP(E263,'מק"ט'!$F$2:$G$9,2,FALSE)&amp;D263</f>
        <v>76120210</v>
      </c>
      <c r="D263" s="39">
        <v>10</v>
      </c>
      <c r="E263" s="67" t="s">
        <v>176</v>
      </c>
      <c r="F263" s="86" t="s">
        <v>231</v>
      </c>
      <c r="G263" s="49" t="s">
        <v>20</v>
      </c>
      <c r="H263" s="160"/>
      <c r="I263" s="160"/>
      <c r="J263" s="160"/>
      <c r="K263" s="170"/>
      <c r="L263" s="183">
        <f t="shared" si="35"/>
        <v>260</v>
      </c>
      <c r="O263" s="36">
        <f>IFERROR(VLOOKUP(C263,#REF!,6,0),0)</f>
        <v>0</v>
      </c>
      <c r="P263" s="37">
        <f>IFERROR(VLOOKUP(C263,#REF!,5,0),0)</f>
        <v>0</v>
      </c>
      <c r="Q263" s="37">
        <f>IF(ISNUMBER(VLOOKUP(C263,#REF!,3,FALSE)),VLOOKUP(C263,#REF!,3,FALSE),1)</f>
        <v>1</v>
      </c>
      <c r="R263" s="37">
        <f t="shared" si="43"/>
        <v>0</v>
      </c>
      <c r="S263" s="38">
        <f t="shared" si="44"/>
        <v>0</v>
      </c>
      <c r="T263" s="152">
        <f>IFERROR(VLOOKUP(C263,#REF!,7,FALSE),0)-S263</f>
        <v>0</v>
      </c>
      <c r="Y263" s="75"/>
    </row>
    <row r="264" spans="2:25" ht="15" customHeight="1" x14ac:dyDescent="0.2">
      <c r="B264" s="184" t="str">
        <f t="shared" ref="B264:B266" si="48">G264</f>
        <v>שבועות</v>
      </c>
      <c r="C264" s="39" t="str">
        <f>'מק"ט'!$C$3&amp;VLOOKUP(G264,'מק"ט'!$D$2:$E$9,2,FALSE)&amp;VLOOKUP(E264,'מק"ט'!$F$2:$G$9,2,FALSE)&amp;D264</f>
        <v>76130210</v>
      </c>
      <c r="D264" s="89">
        <v>10</v>
      </c>
      <c r="E264" s="67" t="s">
        <v>176</v>
      </c>
      <c r="F264" s="86" t="s">
        <v>231</v>
      </c>
      <c r="G264" s="49" t="s">
        <v>25</v>
      </c>
      <c r="H264" s="69"/>
      <c r="I264" s="69"/>
      <c r="J264" s="69"/>
      <c r="K264" s="61"/>
      <c r="L264" s="183">
        <f t="shared" si="35"/>
        <v>260</v>
      </c>
      <c r="O264" s="36"/>
      <c r="P264" s="37"/>
      <c r="Q264" s="37"/>
      <c r="R264" s="37"/>
      <c r="S264" s="38"/>
      <c r="T264" s="152"/>
      <c r="Y264" s="75"/>
    </row>
    <row r="265" spans="2:25" ht="15" customHeight="1" x14ac:dyDescent="0.2">
      <c r="B265" s="184" t="str">
        <f t="shared" si="48"/>
        <v>חודשים</v>
      </c>
      <c r="C265" s="39" t="str">
        <f>'מק"ט'!$C$3&amp;VLOOKUP(G265,'מק"ט'!$D$2:$E$9,2,FALSE)&amp;VLOOKUP(E265,'מק"ט'!$F$2:$G$9,2,FALSE)&amp;D265</f>
        <v>76140210</v>
      </c>
      <c r="D265" s="39">
        <v>10</v>
      </c>
      <c r="E265" s="67" t="s">
        <v>176</v>
      </c>
      <c r="F265" s="86" t="s">
        <v>231</v>
      </c>
      <c r="G265" s="49" t="s">
        <v>23</v>
      </c>
      <c r="H265" s="69"/>
      <c r="I265" s="69"/>
      <c r="J265" s="69"/>
      <c r="K265" s="61"/>
      <c r="L265" s="183">
        <f t="shared" si="35"/>
        <v>260</v>
      </c>
      <c r="O265" s="36"/>
      <c r="P265" s="37"/>
      <c r="Q265" s="37"/>
      <c r="R265" s="37"/>
      <c r="S265" s="38"/>
      <c r="T265" s="152"/>
      <c r="Y265" s="75"/>
    </row>
    <row r="266" spans="2:25" ht="15" customHeight="1" x14ac:dyDescent="0.2">
      <c r="B266" s="184" t="str">
        <f t="shared" si="48"/>
        <v>עונתי גלובלי</v>
      </c>
      <c r="C266" s="39" t="str">
        <f>'מק"ט'!$C$3&amp;VLOOKUP(G266,'מק"ט'!$D$2:$E$9,2,FALSE)&amp;VLOOKUP(E266,'מק"ט'!$F$2:$G$9,2,FALSE)&amp;D266</f>
        <v>76150210</v>
      </c>
      <c r="D266" s="89">
        <v>10</v>
      </c>
      <c r="E266" s="67" t="s">
        <v>176</v>
      </c>
      <c r="F266" s="86" t="s">
        <v>231</v>
      </c>
      <c r="G266" s="49" t="s">
        <v>22</v>
      </c>
      <c r="H266" s="69"/>
      <c r="I266" s="69"/>
      <c r="J266" s="69"/>
      <c r="K266" s="61"/>
      <c r="L266" s="183">
        <f t="shared" si="35"/>
        <v>260</v>
      </c>
      <c r="O266" s="36"/>
      <c r="P266" s="37"/>
      <c r="Q266" s="37"/>
      <c r="R266" s="37"/>
      <c r="S266" s="38"/>
      <c r="T266" s="152"/>
      <c r="Y266" s="75"/>
    </row>
    <row r="267" spans="2:25" ht="15" customHeight="1" x14ac:dyDescent="0.2">
      <c r="B267" s="184" t="str">
        <f t="shared" ref="B267:B271" si="49">G267</f>
        <v>תכניות/פרקים</v>
      </c>
      <c r="C267" s="39" t="str">
        <f>'מק"ט'!$C$3&amp;VLOOKUP(G267,'מק"ט'!$D$2:$E$9,2,FALSE)&amp;VLOOKUP(E267,'מק"ט'!$F$2:$G$9,2,FALSE)&amp;D267</f>
        <v>76110500</v>
      </c>
      <c r="D267" s="52" t="s">
        <v>152</v>
      </c>
      <c r="E267" s="85" t="s">
        <v>151</v>
      </c>
      <c r="F267" s="86" t="s">
        <v>193</v>
      </c>
      <c r="G267" s="49" t="s">
        <v>24</v>
      </c>
      <c r="H267" s="69"/>
      <c r="I267" s="69"/>
      <c r="J267" s="69"/>
      <c r="K267" s="61"/>
      <c r="L267" s="183">
        <f t="shared" si="35"/>
        <v>265</v>
      </c>
      <c r="O267" s="36"/>
      <c r="P267" s="37"/>
      <c r="Q267" s="37"/>
      <c r="R267" s="37"/>
      <c r="S267" s="38"/>
      <c r="T267" s="152"/>
      <c r="Y267" s="75"/>
    </row>
    <row r="268" spans="2:25" ht="15" customHeight="1" x14ac:dyDescent="0.2">
      <c r="B268" s="184" t="str">
        <f t="shared" si="49"/>
        <v>ימים</v>
      </c>
      <c r="C268" s="39" t="str">
        <f>'מק"ט'!$C$3&amp;VLOOKUP(G268,'מק"ט'!$D$2:$E$9,2,FALSE)&amp;VLOOKUP(E268,'מק"ט'!$F$2:$G$9,2,FALSE)&amp;D268</f>
        <v>76120500</v>
      </c>
      <c r="D268" s="52" t="s">
        <v>152</v>
      </c>
      <c r="E268" s="85" t="s">
        <v>151</v>
      </c>
      <c r="F268" s="86" t="s">
        <v>193</v>
      </c>
      <c r="G268" s="49" t="s">
        <v>20</v>
      </c>
      <c r="H268" s="69"/>
      <c r="I268" s="69"/>
      <c r="J268" s="69"/>
      <c r="K268" s="61"/>
      <c r="L268" s="183">
        <f t="shared" si="35"/>
        <v>265</v>
      </c>
      <c r="O268" s="36"/>
      <c r="P268" s="37"/>
      <c r="Q268" s="37"/>
      <c r="R268" s="37"/>
      <c r="S268" s="38"/>
      <c r="T268" s="152"/>
      <c r="Y268" s="75"/>
    </row>
    <row r="269" spans="2:25" ht="15" customHeight="1" x14ac:dyDescent="0.2">
      <c r="B269" s="184" t="str">
        <f t="shared" si="49"/>
        <v>שבועות</v>
      </c>
      <c r="C269" s="39" t="str">
        <f>'מק"ט'!$C$3&amp;VLOOKUP(G269,'מק"ט'!$D$2:$E$9,2,FALSE)&amp;VLOOKUP(E269,'מק"ט'!$F$2:$G$9,2,FALSE)&amp;D269</f>
        <v>76130500</v>
      </c>
      <c r="D269" s="52" t="s">
        <v>152</v>
      </c>
      <c r="E269" s="85" t="s">
        <v>151</v>
      </c>
      <c r="F269" s="86" t="s">
        <v>193</v>
      </c>
      <c r="G269" s="49" t="s">
        <v>25</v>
      </c>
      <c r="H269" s="69"/>
      <c r="I269" s="69"/>
      <c r="J269" s="69"/>
      <c r="K269" s="61"/>
      <c r="L269" s="183">
        <f t="shared" si="35"/>
        <v>265</v>
      </c>
      <c r="O269" s="36"/>
      <c r="P269" s="37"/>
      <c r="Q269" s="37"/>
      <c r="R269" s="37"/>
      <c r="S269" s="38"/>
      <c r="T269" s="152"/>
      <c r="Y269" s="75"/>
    </row>
    <row r="270" spans="2:25" ht="15" customHeight="1" x14ac:dyDescent="0.2">
      <c r="B270" s="184" t="str">
        <f t="shared" si="49"/>
        <v>חודשים</v>
      </c>
      <c r="C270" s="39" t="str">
        <f>'מק"ט'!$C$3&amp;VLOOKUP(G270,'מק"ט'!$D$2:$E$9,2,FALSE)&amp;VLOOKUP(E270,'מק"ט'!$F$2:$G$9,2,FALSE)&amp;D270</f>
        <v>76140500</v>
      </c>
      <c r="D270" s="52" t="s">
        <v>152</v>
      </c>
      <c r="E270" s="85" t="s">
        <v>151</v>
      </c>
      <c r="F270" s="86" t="s">
        <v>193</v>
      </c>
      <c r="G270" s="49" t="s">
        <v>23</v>
      </c>
      <c r="H270" s="69"/>
      <c r="I270" s="69"/>
      <c r="J270" s="69"/>
      <c r="K270" s="61"/>
      <c r="L270" s="183">
        <f t="shared" si="35"/>
        <v>265</v>
      </c>
      <c r="O270" s="36"/>
      <c r="P270" s="37"/>
      <c r="Q270" s="37"/>
      <c r="R270" s="37"/>
      <c r="S270" s="38"/>
      <c r="T270" s="152"/>
      <c r="Y270" s="75"/>
    </row>
    <row r="271" spans="2:25" ht="15" customHeight="1" x14ac:dyDescent="0.2">
      <c r="B271" s="184" t="str">
        <f t="shared" si="49"/>
        <v>עונתי גלובלי</v>
      </c>
      <c r="C271" s="39" t="str">
        <f>'מק"ט'!$C$3&amp;VLOOKUP(G271,'מק"ט'!$D$2:$E$9,2,FALSE)&amp;VLOOKUP(E271,'מק"ט'!$F$2:$G$9,2,FALSE)&amp;D271</f>
        <v>76150500</v>
      </c>
      <c r="D271" s="52" t="s">
        <v>152</v>
      </c>
      <c r="E271" s="85" t="s">
        <v>151</v>
      </c>
      <c r="F271" s="86" t="s">
        <v>193</v>
      </c>
      <c r="G271" s="49" t="s">
        <v>22</v>
      </c>
      <c r="H271" s="69"/>
      <c r="I271" s="69"/>
      <c r="J271" s="69"/>
      <c r="K271" s="61"/>
      <c r="L271" s="183">
        <f t="shared" si="35"/>
        <v>265</v>
      </c>
      <c r="O271" s="36"/>
      <c r="P271" s="37"/>
      <c r="Q271" s="37"/>
      <c r="R271" s="37"/>
      <c r="S271" s="38"/>
      <c r="T271" s="152"/>
      <c r="Y271" s="75"/>
    </row>
    <row r="272" spans="2:25" ht="15" customHeight="1" x14ac:dyDescent="0.2">
      <c r="B272" s="184" t="str">
        <f t="shared" ref="B272:B276" si="50">G272</f>
        <v>תכניות/פרקים</v>
      </c>
      <c r="C272" s="39" t="str">
        <f>'מק"ט'!$C$3&amp;VLOOKUP(G272,'מק"ט'!$D$2:$E$9,2,FALSE)&amp;VLOOKUP(E272,'מק"ט'!$F$2:$G$9,2,FALSE)&amp;D272</f>
        <v>76110501</v>
      </c>
      <c r="D272" s="52" t="s">
        <v>145</v>
      </c>
      <c r="E272" s="85" t="s">
        <v>151</v>
      </c>
      <c r="F272" s="86" t="s">
        <v>194</v>
      </c>
      <c r="G272" s="49" t="s">
        <v>24</v>
      </c>
      <c r="H272" s="69"/>
      <c r="I272" s="69"/>
      <c r="J272" s="69"/>
      <c r="K272" s="61"/>
      <c r="L272" s="183">
        <f t="shared" si="35"/>
        <v>270</v>
      </c>
      <c r="O272" s="36"/>
      <c r="P272" s="37"/>
      <c r="Q272" s="37"/>
      <c r="R272" s="37"/>
      <c r="S272" s="38"/>
      <c r="T272" s="152"/>
      <c r="Y272" s="75"/>
    </row>
    <row r="273" spans="2:25" ht="15" customHeight="1" x14ac:dyDescent="0.2">
      <c r="B273" s="184" t="str">
        <f t="shared" si="50"/>
        <v>ימים</v>
      </c>
      <c r="C273" s="39" t="str">
        <f>'מק"ט'!$C$3&amp;VLOOKUP(G273,'מק"ט'!$D$2:$E$9,2,FALSE)&amp;VLOOKUP(E273,'מק"ט'!$F$2:$G$9,2,FALSE)&amp;D273</f>
        <v>76120501</v>
      </c>
      <c r="D273" s="52" t="s">
        <v>145</v>
      </c>
      <c r="E273" s="85" t="s">
        <v>151</v>
      </c>
      <c r="F273" s="86" t="s">
        <v>194</v>
      </c>
      <c r="G273" s="49" t="s">
        <v>20</v>
      </c>
      <c r="H273" s="69"/>
      <c r="I273" s="69"/>
      <c r="J273" s="69"/>
      <c r="K273" s="61"/>
      <c r="L273" s="183">
        <f t="shared" si="35"/>
        <v>270</v>
      </c>
      <c r="O273" s="36"/>
      <c r="P273" s="37"/>
      <c r="Q273" s="37"/>
      <c r="R273" s="37"/>
      <c r="S273" s="38"/>
      <c r="T273" s="152"/>
      <c r="Y273" s="75"/>
    </row>
    <row r="274" spans="2:25" ht="15" customHeight="1" x14ac:dyDescent="0.2">
      <c r="B274" s="184" t="str">
        <f t="shared" si="50"/>
        <v>שבועות</v>
      </c>
      <c r="C274" s="39" t="str">
        <f>'מק"ט'!$C$3&amp;VLOOKUP(G274,'מק"ט'!$D$2:$E$9,2,FALSE)&amp;VLOOKUP(E274,'מק"ט'!$F$2:$G$9,2,FALSE)&amp;D274</f>
        <v>76130501</v>
      </c>
      <c r="D274" s="52" t="s">
        <v>145</v>
      </c>
      <c r="E274" s="85" t="s">
        <v>151</v>
      </c>
      <c r="F274" s="86" t="s">
        <v>194</v>
      </c>
      <c r="G274" s="49" t="s">
        <v>25</v>
      </c>
      <c r="H274" s="69"/>
      <c r="I274" s="69"/>
      <c r="J274" s="69"/>
      <c r="K274" s="61"/>
      <c r="L274" s="183">
        <f t="shared" si="35"/>
        <v>270</v>
      </c>
      <c r="O274" s="36"/>
      <c r="P274" s="37"/>
      <c r="Q274" s="37"/>
      <c r="R274" s="37"/>
      <c r="S274" s="38"/>
      <c r="T274" s="152"/>
      <c r="Y274" s="75"/>
    </row>
    <row r="275" spans="2:25" ht="15" customHeight="1" x14ac:dyDescent="0.2">
      <c r="B275" s="184" t="str">
        <f t="shared" si="50"/>
        <v>חודשים</v>
      </c>
      <c r="C275" s="39" t="str">
        <f>'מק"ט'!$C$3&amp;VLOOKUP(G275,'מק"ט'!$D$2:$E$9,2,FALSE)&amp;VLOOKUP(E275,'מק"ט'!$F$2:$G$9,2,FALSE)&amp;D275</f>
        <v>76140501</v>
      </c>
      <c r="D275" s="52" t="s">
        <v>145</v>
      </c>
      <c r="E275" s="85" t="s">
        <v>151</v>
      </c>
      <c r="F275" s="86" t="s">
        <v>194</v>
      </c>
      <c r="G275" s="49" t="s">
        <v>23</v>
      </c>
      <c r="H275" s="69"/>
      <c r="I275" s="69"/>
      <c r="J275" s="69"/>
      <c r="K275" s="61"/>
      <c r="L275" s="183">
        <f t="shared" si="35"/>
        <v>270</v>
      </c>
      <c r="O275" s="36"/>
      <c r="P275" s="37"/>
      <c r="Q275" s="37"/>
      <c r="R275" s="37"/>
      <c r="S275" s="38"/>
      <c r="T275" s="152"/>
      <c r="Y275" s="75"/>
    </row>
    <row r="276" spans="2:25" ht="15" customHeight="1" x14ac:dyDescent="0.2">
      <c r="B276" s="184" t="str">
        <f t="shared" si="50"/>
        <v>עונתי גלובלי</v>
      </c>
      <c r="C276" s="39" t="str">
        <f>'מק"ט'!$C$3&amp;VLOOKUP(G276,'מק"ט'!$D$2:$E$9,2,FALSE)&amp;VLOOKUP(E276,'מק"ט'!$F$2:$G$9,2,FALSE)&amp;D276</f>
        <v>76150501</v>
      </c>
      <c r="D276" s="52" t="s">
        <v>145</v>
      </c>
      <c r="E276" s="85" t="s">
        <v>151</v>
      </c>
      <c r="F276" s="86" t="s">
        <v>194</v>
      </c>
      <c r="G276" s="49" t="s">
        <v>22</v>
      </c>
      <c r="H276" s="69"/>
      <c r="I276" s="69"/>
      <c r="J276" s="69"/>
      <c r="K276" s="61"/>
      <c r="L276" s="183">
        <f t="shared" si="35"/>
        <v>270</v>
      </c>
      <c r="O276" s="36"/>
      <c r="P276" s="37"/>
      <c r="Q276" s="37"/>
      <c r="R276" s="37"/>
      <c r="S276" s="38"/>
      <c r="T276" s="152"/>
      <c r="Y276" s="75"/>
    </row>
    <row r="277" spans="2:25" ht="15" customHeight="1" x14ac:dyDescent="0.2">
      <c r="B277" s="184" t="str">
        <f t="shared" ref="B277:B281" si="51">G277</f>
        <v>תכניות/פרקים</v>
      </c>
      <c r="C277" s="39" t="str">
        <f>'מק"ט'!$C$3&amp;VLOOKUP(G277,'מק"ט'!$D$2:$E$9,2,FALSE)&amp;VLOOKUP(E277,'מק"ט'!$F$2:$G$9,2,FALSE)&amp;D277</f>
        <v>76110504</v>
      </c>
      <c r="D277" s="52" t="s">
        <v>143</v>
      </c>
      <c r="E277" s="85" t="s">
        <v>151</v>
      </c>
      <c r="F277" s="86" t="s">
        <v>197</v>
      </c>
      <c r="G277" s="49" t="s">
        <v>24</v>
      </c>
      <c r="H277" s="69"/>
      <c r="I277" s="69"/>
      <c r="J277" s="69"/>
      <c r="K277" s="61"/>
      <c r="L277" s="183">
        <f t="shared" si="35"/>
        <v>275</v>
      </c>
      <c r="O277" s="36"/>
      <c r="P277" s="37"/>
      <c r="Q277" s="37"/>
      <c r="R277" s="37"/>
      <c r="S277" s="38"/>
      <c r="T277" s="152"/>
      <c r="Y277" s="75"/>
    </row>
    <row r="278" spans="2:25" ht="15" customHeight="1" x14ac:dyDescent="0.2">
      <c r="B278" s="184" t="str">
        <f t="shared" si="51"/>
        <v>ימים</v>
      </c>
      <c r="C278" s="39" t="str">
        <f>'מק"ט'!$C$3&amp;VLOOKUP(G278,'מק"ט'!$D$2:$E$9,2,FALSE)&amp;VLOOKUP(E278,'מק"ט'!$F$2:$G$9,2,FALSE)&amp;D278</f>
        <v>76120504</v>
      </c>
      <c r="D278" s="52" t="s">
        <v>143</v>
      </c>
      <c r="E278" s="85" t="s">
        <v>151</v>
      </c>
      <c r="F278" s="86" t="s">
        <v>197</v>
      </c>
      <c r="G278" s="49" t="s">
        <v>20</v>
      </c>
      <c r="H278" s="69"/>
      <c r="I278" s="69"/>
      <c r="J278" s="69"/>
      <c r="K278" s="61"/>
      <c r="L278" s="183">
        <f t="shared" si="35"/>
        <v>275</v>
      </c>
      <c r="O278" s="36"/>
      <c r="P278" s="37"/>
      <c r="Q278" s="37"/>
      <c r="R278" s="37"/>
      <c r="S278" s="38"/>
      <c r="T278" s="152"/>
      <c r="Y278" s="75"/>
    </row>
    <row r="279" spans="2:25" ht="15" customHeight="1" x14ac:dyDescent="0.2">
      <c r="B279" s="184" t="str">
        <f t="shared" si="51"/>
        <v>שבועות</v>
      </c>
      <c r="C279" s="39" t="str">
        <f>'מק"ט'!$C$3&amp;VLOOKUP(G279,'מק"ט'!$D$2:$E$9,2,FALSE)&amp;VLOOKUP(E279,'מק"ט'!$F$2:$G$9,2,FALSE)&amp;D279</f>
        <v>76130504</v>
      </c>
      <c r="D279" s="52" t="s">
        <v>143</v>
      </c>
      <c r="E279" s="85" t="s">
        <v>151</v>
      </c>
      <c r="F279" s="86" t="s">
        <v>197</v>
      </c>
      <c r="G279" s="49" t="s">
        <v>25</v>
      </c>
      <c r="H279" s="69"/>
      <c r="I279" s="69"/>
      <c r="J279" s="69"/>
      <c r="K279" s="61"/>
      <c r="L279" s="183">
        <f t="shared" si="35"/>
        <v>275</v>
      </c>
      <c r="O279" s="36"/>
      <c r="P279" s="37"/>
      <c r="Q279" s="37"/>
      <c r="R279" s="37"/>
      <c r="S279" s="38"/>
      <c r="T279" s="152"/>
      <c r="Y279" s="75"/>
    </row>
    <row r="280" spans="2:25" ht="15" customHeight="1" x14ac:dyDescent="0.2">
      <c r="B280" s="184" t="str">
        <f t="shared" si="51"/>
        <v>חודשים</v>
      </c>
      <c r="C280" s="39" t="str">
        <f>'מק"ט'!$C$3&amp;VLOOKUP(G280,'מק"ט'!$D$2:$E$9,2,FALSE)&amp;VLOOKUP(E280,'מק"ט'!$F$2:$G$9,2,FALSE)&amp;D280</f>
        <v>76140504</v>
      </c>
      <c r="D280" s="52" t="s">
        <v>143</v>
      </c>
      <c r="E280" s="85" t="s">
        <v>151</v>
      </c>
      <c r="F280" s="86" t="s">
        <v>197</v>
      </c>
      <c r="G280" s="49" t="s">
        <v>23</v>
      </c>
      <c r="H280" s="69"/>
      <c r="I280" s="69"/>
      <c r="J280" s="69"/>
      <c r="K280" s="61"/>
      <c r="L280" s="183">
        <f t="shared" si="35"/>
        <v>275</v>
      </c>
      <c r="O280" s="36"/>
      <c r="P280" s="37"/>
      <c r="Q280" s="37"/>
      <c r="R280" s="37"/>
      <c r="S280" s="38"/>
      <c r="T280" s="152"/>
      <c r="Y280" s="75"/>
    </row>
    <row r="281" spans="2:25" ht="15" customHeight="1" x14ac:dyDescent="0.2">
      <c r="B281" s="184" t="str">
        <f t="shared" si="51"/>
        <v>עונתי גלובלי</v>
      </c>
      <c r="C281" s="39" t="str">
        <f>'מק"ט'!$C$3&amp;VLOOKUP(G281,'מק"ט'!$D$2:$E$9,2,FALSE)&amp;VLOOKUP(E281,'מק"ט'!$F$2:$G$9,2,FALSE)&amp;D281</f>
        <v>76150504</v>
      </c>
      <c r="D281" s="52" t="s">
        <v>143</v>
      </c>
      <c r="E281" s="85" t="s">
        <v>151</v>
      </c>
      <c r="F281" s="86" t="s">
        <v>197</v>
      </c>
      <c r="G281" s="49" t="s">
        <v>22</v>
      </c>
      <c r="H281" s="69"/>
      <c r="I281" s="69"/>
      <c r="J281" s="69"/>
      <c r="K281" s="61"/>
      <c r="L281" s="183">
        <f t="shared" si="35"/>
        <v>275</v>
      </c>
      <c r="O281" s="36"/>
      <c r="P281" s="37"/>
      <c r="Q281" s="37"/>
      <c r="R281" s="37"/>
      <c r="S281" s="38"/>
      <c r="T281" s="152"/>
      <c r="Y281" s="75"/>
    </row>
    <row r="282" spans="2:25" ht="15" customHeight="1" x14ac:dyDescent="0.2">
      <c r="B282" s="184" t="str">
        <f t="shared" ref="B282:B286" si="52">G282</f>
        <v>תכניות/פרקים</v>
      </c>
      <c r="C282" s="39" t="str">
        <f>'מק"ט'!$C$3&amp;VLOOKUP(G282,'מק"ט'!$D$2:$E$9,2,FALSE)&amp;VLOOKUP(E282,'מק"ט'!$F$2:$G$9,2,FALSE)&amp;D282</f>
        <v>76110505</v>
      </c>
      <c r="D282" s="52" t="s">
        <v>147</v>
      </c>
      <c r="E282" s="85" t="s">
        <v>151</v>
      </c>
      <c r="F282" s="86" t="s">
        <v>198</v>
      </c>
      <c r="G282" s="49" t="s">
        <v>24</v>
      </c>
      <c r="H282" s="69"/>
      <c r="I282" s="69"/>
      <c r="J282" s="69"/>
      <c r="K282" s="61"/>
      <c r="L282" s="183">
        <f t="shared" si="35"/>
        <v>280</v>
      </c>
      <c r="O282" s="36"/>
      <c r="P282" s="37"/>
      <c r="Q282" s="37"/>
      <c r="R282" s="37"/>
      <c r="S282" s="38"/>
      <c r="T282" s="152"/>
      <c r="Y282" s="75"/>
    </row>
    <row r="283" spans="2:25" ht="15" customHeight="1" x14ac:dyDescent="0.2">
      <c r="B283" s="184" t="str">
        <f t="shared" si="52"/>
        <v>ימים</v>
      </c>
      <c r="C283" s="39" t="str">
        <f>'מק"ט'!$C$3&amp;VLOOKUP(G283,'מק"ט'!$D$2:$E$9,2,FALSE)&amp;VLOOKUP(E283,'מק"ט'!$F$2:$G$9,2,FALSE)&amp;D283</f>
        <v>76120505</v>
      </c>
      <c r="D283" s="52" t="s">
        <v>147</v>
      </c>
      <c r="E283" s="85" t="s">
        <v>151</v>
      </c>
      <c r="F283" s="86" t="s">
        <v>198</v>
      </c>
      <c r="G283" s="49" t="s">
        <v>20</v>
      </c>
      <c r="H283" s="69"/>
      <c r="I283" s="69"/>
      <c r="J283" s="69"/>
      <c r="K283" s="61"/>
      <c r="L283" s="183">
        <f t="shared" si="35"/>
        <v>280</v>
      </c>
      <c r="O283" s="36"/>
      <c r="P283" s="37"/>
      <c r="Q283" s="37"/>
      <c r="R283" s="37"/>
      <c r="S283" s="38"/>
      <c r="T283" s="152"/>
      <c r="Y283" s="75"/>
    </row>
    <row r="284" spans="2:25" ht="15" customHeight="1" x14ac:dyDescent="0.2">
      <c r="B284" s="184" t="str">
        <f t="shared" si="52"/>
        <v>שבועות</v>
      </c>
      <c r="C284" s="39" t="str">
        <f>'מק"ט'!$C$3&amp;VLOOKUP(G284,'מק"ט'!$D$2:$E$9,2,FALSE)&amp;VLOOKUP(E284,'מק"ט'!$F$2:$G$9,2,FALSE)&amp;D284</f>
        <v>76130505</v>
      </c>
      <c r="D284" s="52" t="s">
        <v>147</v>
      </c>
      <c r="E284" s="85" t="s">
        <v>151</v>
      </c>
      <c r="F284" s="86" t="s">
        <v>198</v>
      </c>
      <c r="G284" s="49" t="s">
        <v>25</v>
      </c>
      <c r="H284" s="69"/>
      <c r="I284" s="69"/>
      <c r="J284" s="69"/>
      <c r="K284" s="61"/>
      <c r="L284" s="183">
        <f t="shared" si="35"/>
        <v>280</v>
      </c>
      <c r="O284" s="36"/>
      <c r="P284" s="37"/>
      <c r="Q284" s="37"/>
      <c r="R284" s="37"/>
      <c r="S284" s="38"/>
      <c r="T284" s="152"/>
      <c r="Y284" s="75"/>
    </row>
    <row r="285" spans="2:25" ht="15" customHeight="1" x14ac:dyDescent="0.2">
      <c r="B285" s="184" t="str">
        <f t="shared" si="52"/>
        <v>חודשים</v>
      </c>
      <c r="C285" s="39" t="str">
        <f>'מק"ט'!$C$3&amp;VLOOKUP(G285,'מק"ט'!$D$2:$E$9,2,FALSE)&amp;VLOOKUP(E285,'מק"ט'!$F$2:$G$9,2,FALSE)&amp;D285</f>
        <v>76140505</v>
      </c>
      <c r="D285" s="52" t="s">
        <v>147</v>
      </c>
      <c r="E285" s="85" t="s">
        <v>151</v>
      </c>
      <c r="F285" s="86" t="s">
        <v>198</v>
      </c>
      <c r="G285" s="49" t="s">
        <v>23</v>
      </c>
      <c r="H285" s="69"/>
      <c r="I285" s="69"/>
      <c r="J285" s="69"/>
      <c r="K285" s="61"/>
      <c r="L285" s="183">
        <f t="shared" si="35"/>
        <v>280</v>
      </c>
      <c r="O285" s="36"/>
      <c r="P285" s="37"/>
      <c r="Q285" s="37"/>
      <c r="R285" s="37"/>
      <c r="S285" s="38"/>
      <c r="T285" s="152"/>
      <c r="Y285" s="75"/>
    </row>
    <row r="286" spans="2:25" ht="15" customHeight="1" x14ac:dyDescent="0.2">
      <c r="B286" s="184" t="str">
        <f t="shared" si="52"/>
        <v>עונתי גלובלי</v>
      </c>
      <c r="C286" s="39" t="str">
        <f>'מק"ט'!$C$3&amp;VLOOKUP(G286,'מק"ט'!$D$2:$E$9,2,FALSE)&amp;VLOOKUP(E286,'מק"ט'!$F$2:$G$9,2,FALSE)&amp;D286</f>
        <v>76150505</v>
      </c>
      <c r="D286" s="52" t="s">
        <v>147</v>
      </c>
      <c r="E286" s="85" t="s">
        <v>151</v>
      </c>
      <c r="F286" s="86" t="s">
        <v>198</v>
      </c>
      <c r="G286" s="49" t="s">
        <v>22</v>
      </c>
      <c r="H286" s="69"/>
      <c r="I286" s="69"/>
      <c r="J286" s="69"/>
      <c r="K286" s="61"/>
      <c r="L286" s="183">
        <f t="shared" si="35"/>
        <v>280</v>
      </c>
      <c r="O286" s="36"/>
      <c r="P286" s="37"/>
      <c r="Q286" s="37"/>
      <c r="R286" s="37"/>
      <c r="S286" s="38"/>
      <c r="T286" s="152"/>
      <c r="Y286" s="75"/>
    </row>
    <row r="287" spans="2:25" ht="15" x14ac:dyDescent="0.2">
      <c r="B287" s="26" t="str">
        <f t="shared" si="0"/>
        <v>תכניות/פרקים</v>
      </c>
      <c r="C287" s="39" t="str">
        <f>'מק"ט'!$C$3&amp;VLOOKUP(G287,'מק"ט'!$D$2:$E$9,2,FALSE)&amp;VLOOKUP(E287,'מק"ט'!$F$2:$G$9,2,FALSE)&amp;D287</f>
        <v>76110506</v>
      </c>
      <c r="D287" s="40" t="s">
        <v>148</v>
      </c>
      <c r="E287" s="85" t="s">
        <v>151</v>
      </c>
      <c r="F287" s="86" t="s">
        <v>88</v>
      </c>
      <c r="G287" s="49" t="s">
        <v>24</v>
      </c>
      <c r="H287" s="69"/>
      <c r="I287" s="69"/>
      <c r="J287" s="69"/>
      <c r="K287" s="61"/>
      <c r="L287" s="183">
        <f t="shared" si="35"/>
        <v>285</v>
      </c>
      <c r="O287" s="36">
        <f>IFERROR(VLOOKUP(C287,#REF!,6,0),0)</f>
        <v>0</v>
      </c>
      <c r="P287" s="37">
        <f>IFERROR(VLOOKUP(C287,#REF!,5,0),0)</f>
        <v>0</v>
      </c>
      <c r="Q287" s="37">
        <f>IF(ISNUMBER(VLOOKUP(C287,#REF!,3,FALSE)),VLOOKUP(C287,#REF!,3,FALSE),1)</f>
        <v>1</v>
      </c>
      <c r="R287" s="37">
        <f>IFERROR((P287*Q287),0)</f>
        <v>0</v>
      </c>
      <c r="S287" s="38">
        <f>O287*R287</f>
        <v>0</v>
      </c>
      <c r="T287" s="152">
        <f>IFERROR(VLOOKUP(C287,#REF!,7,FALSE),0)-S287</f>
        <v>0</v>
      </c>
    </row>
    <row r="288" spans="2:25" ht="15" x14ac:dyDescent="0.2">
      <c r="B288" s="26" t="str">
        <f t="shared" si="0"/>
        <v>ימים</v>
      </c>
      <c r="C288" s="39" t="str">
        <f>'מק"ט'!$C$3&amp;VLOOKUP(G288,'מק"ט'!$D$2:$E$9,2,FALSE)&amp;VLOOKUP(E288,'מק"ט'!$F$2:$G$9,2,FALSE)&amp;D288</f>
        <v>76120506</v>
      </c>
      <c r="D288" s="40" t="s">
        <v>148</v>
      </c>
      <c r="E288" s="85" t="s">
        <v>151</v>
      </c>
      <c r="F288" s="86" t="s">
        <v>88</v>
      </c>
      <c r="G288" s="49" t="s">
        <v>20</v>
      </c>
      <c r="H288" s="69"/>
      <c r="I288" s="69"/>
      <c r="J288" s="69"/>
      <c r="K288" s="61"/>
      <c r="L288" s="183">
        <f t="shared" si="35"/>
        <v>285</v>
      </c>
      <c r="O288" s="36">
        <f>IFERROR(VLOOKUP(C288,#REF!,6,0),0)</f>
        <v>0</v>
      </c>
      <c r="P288" s="37">
        <f>IFERROR(VLOOKUP(C288,#REF!,5,0),0)</f>
        <v>0</v>
      </c>
      <c r="Q288" s="37">
        <f>IF(ISNUMBER(VLOOKUP(C288,#REF!,3,FALSE)),VLOOKUP(C288,#REF!,3,FALSE),1)</f>
        <v>1</v>
      </c>
      <c r="R288" s="37">
        <f t="shared" ref="R288:R344" si="53">IFERROR((P288*Q288),0)</f>
        <v>0</v>
      </c>
      <c r="S288" s="38">
        <f t="shared" ref="S288:S344" si="54">O288*R288</f>
        <v>0</v>
      </c>
      <c r="T288" s="152">
        <f>IFERROR(VLOOKUP(C288,#REF!,7,FALSE),0)-S288</f>
        <v>0</v>
      </c>
    </row>
    <row r="289" spans="2:20" ht="15" x14ac:dyDescent="0.2">
      <c r="B289" s="26" t="str">
        <f t="shared" si="0"/>
        <v>שבועות</v>
      </c>
      <c r="C289" s="39" t="str">
        <f>'מק"ט'!$C$3&amp;VLOOKUP(G289,'מק"ט'!$D$2:$E$9,2,FALSE)&amp;VLOOKUP(E289,'מק"ט'!$F$2:$G$9,2,FALSE)&amp;D289</f>
        <v>76130506</v>
      </c>
      <c r="D289" s="40" t="s">
        <v>148</v>
      </c>
      <c r="E289" s="85" t="s">
        <v>151</v>
      </c>
      <c r="F289" s="86" t="s">
        <v>88</v>
      </c>
      <c r="G289" s="49" t="s">
        <v>25</v>
      </c>
      <c r="H289" s="69"/>
      <c r="I289" s="69"/>
      <c r="J289" s="69"/>
      <c r="K289" s="61"/>
      <c r="L289" s="183">
        <f t="shared" si="35"/>
        <v>285</v>
      </c>
      <c r="O289" s="36">
        <f>IFERROR(VLOOKUP(C289,#REF!,6,0),0)</f>
        <v>0</v>
      </c>
      <c r="P289" s="37">
        <f>IFERROR(VLOOKUP(C289,#REF!,5,0),0)</f>
        <v>0</v>
      </c>
      <c r="Q289" s="37">
        <f>IF(ISNUMBER(VLOOKUP(C289,#REF!,3,FALSE)),VLOOKUP(C289,#REF!,3,FALSE),1)</f>
        <v>1</v>
      </c>
      <c r="R289" s="37">
        <f t="shared" si="53"/>
        <v>0</v>
      </c>
      <c r="S289" s="38">
        <f t="shared" si="54"/>
        <v>0</v>
      </c>
      <c r="T289" s="152">
        <f>IFERROR(VLOOKUP(C289,#REF!,7,FALSE),0)-S289</f>
        <v>0</v>
      </c>
    </row>
    <row r="290" spans="2:20" ht="15" x14ac:dyDescent="0.2">
      <c r="B290" s="26" t="str">
        <f t="shared" ref="B290:B291" si="55">G290</f>
        <v>חודשים</v>
      </c>
      <c r="C290" s="39" t="str">
        <f>'מק"ט'!$C$3&amp;VLOOKUP(G290,'מק"ט'!$D$2:$E$9,2,FALSE)&amp;VLOOKUP(E290,'מק"ט'!$F$2:$G$9,2,FALSE)&amp;D290</f>
        <v>76140506</v>
      </c>
      <c r="D290" s="40" t="s">
        <v>148</v>
      </c>
      <c r="E290" s="85" t="s">
        <v>151</v>
      </c>
      <c r="F290" s="86" t="s">
        <v>88</v>
      </c>
      <c r="G290" s="49" t="s">
        <v>23</v>
      </c>
      <c r="H290" s="69"/>
      <c r="I290" s="69"/>
      <c r="J290" s="69"/>
      <c r="K290" s="61"/>
      <c r="L290" s="183">
        <f t="shared" si="35"/>
        <v>285</v>
      </c>
      <c r="O290" s="36"/>
      <c r="P290" s="37"/>
      <c r="Q290" s="37"/>
      <c r="R290" s="37"/>
      <c r="S290" s="38"/>
      <c r="T290" s="152"/>
    </row>
    <row r="291" spans="2:20" ht="15" x14ac:dyDescent="0.2">
      <c r="B291" s="26" t="str">
        <f t="shared" si="55"/>
        <v>עונתי גלובלי</v>
      </c>
      <c r="C291" s="39" t="str">
        <f>'מק"ט'!$C$3&amp;VLOOKUP(G291,'מק"ט'!$D$2:$E$9,2,FALSE)&amp;VLOOKUP(E291,'מק"ט'!$F$2:$G$9,2,FALSE)&amp;D291</f>
        <v>76150506</v>
      </c>
      <c r="D291" s="40" t="s">
        <v>148</v>
      </c>
      <c r="E291" s="85" t="s">
        <v>151</v>
      </c>
      <c r="F291" s="86" t="s">
        <v>88</v>
      </c>
      <c r="G291" s="49" t="s">
        <v>22</v>
      </c>
      <c r="H291" s="69"/>
      <c r="I291" s="69"/>
      <c r="J291" s="69"/>
      <c r="K291" s="61"/>
      <c r="L291" s="183">
        <f t="shared" si="35"/>
        <v>285</v>
      </c>
      <c r="O291" s="36"/>
      <c r="P291" s="37"/>
      <c r="Q291" s="37"/>
      <c r="R291" s="37"/>
      <c r="S291" s="38"/>
      <c r="T291" s="152"/>
    </row>
    <row r="292" spans="2:20" ht="15" x14ac:dyDescent="0.2">
      <c r="B292" s="26" t="str">
        <f t="shared" ref="B292:B483" si="56">G292</f>
        <v>תכניות/פרקים</v>
      </c>
      <c r="C292" s="39" t="str">
        <f>'מק"ט'!$C$3&amp;VLOOKUP(G292,'מק"ט'!$D$2:$E$9,2,FALSE)&amp;VLOOKUP(E292,'מק"ט'!$F$2:$G$9,2,FALSE)&amp;D292</f>
        <v>76110507</v>
      </c>
      <c r="D292" s="54" t="s">
        <v>150</v>
      </c>
      <c r="E292" s="87" t="s">
        <v>151</v>
      </c>
      <c r="F292" s="88" t="s">
        <v>89</v>
      </c>
      <c r="G292" s="49" t="s">
        <v>24</v>
      </c>
      <c r="H292" s="62"/>
      <c r="I292" s="62"/>
      <c r="J292" s="62"/>
      <c r="K292" s="58"/>
      <c r="L292" s="183">
        <f t="shared" si="35"/>
        <v>290</v>
      </c>
      <c r="O292" s="36">
        <f>IFERROR(VLOOKUP(C292,#REF!,6,0),0)</f>
        <v>0</v>
      </c>
      <c r="P292" s="37">
        <f>IFERROR(VLOOKUP(C292,#REF!,5,0),0)</f>
        <v>0</v>
      </c>
      <c r="Q292" s="37">
        <f>IF(ISNUMBER(VLOOKUP(C292,#REF!,3,FALSE)),VLOOKUP(C292,#REF!,3,FALSE),1)</f>
        <v>1</v>
      </c>
      <c r="R292" s="37">
        <f t="shared" si="53"/>
        <v>0</v>
      </c>
      <c r="S292" s="38">
        <f t="shared" si="54"/>
        <v>0</v>
      </c>
      <c r="T292" s="152">
        <f>IFERROR(VLOOKUP(C292,#REF!,7,FALSE),0)-S292</f>
        <v>0</v>
      </c>
    </row>
    <row r="293" spans="2:20" ht="15" x14ac:dyDescent="0.2">
      <c r="B293" s="26" t="str">
        <f t="shared" si="56"/>
        <v>ימים</v>
      </c>
      <c r="C293" s="39" t="str">
        <f>'מק"ט'!$C$3&amp;VLOOKUP(G293,'מק"ט'!$D$2:$E$9,2,FALSE)&amp;VLOOKUP(E293,'מק"ט'!$F$2:$G$9,2,FALSE)&amp;D293</f>
        <v>76120507</v>
      </c>
      <c r="D293" s="54" t="s">
        <v>150</v>
      </c>
      <c r="E293" s="87" t="s">
        <v>151</v>
      </c>
      <c r="F293" s="88" t="s">
        <v>89</v>
      </c>
      <c r="G293" s="49" t="s">
        <v>20</v>
      </c>
      <c r="H293" s="62"/>
      <c r="I293" s="62"/>
      <c r="J293" s="62"/>
      <c r="K293" s="58"/>
      <c r="L293" s="183">
        <f t="shared" si="35"/>
        <v>290</v>
      </c>
      <c r="O293" s="36">
        <f>IFERROR(VLOOKUP(C293,#REF!,6,0),0)</f>
        <v>0</v>
      </c>
      <c r="P293" s="37">
        <f>IFERROR(VLOOKUP(C293,#REF!,5,0),0)</f>
        <v>0</v>
      </c>
      <c r="Q293" s="37">
        <f>IF(ISNUMBER(VLOOKUP(C293,#REF!,3,FALSE)),VLOOKUP(C293,#REF!,3,FALSE),1)</f>
        <v>1</v>
      </c>
      <c r="R293" s="37">
        <f t="shared" si="53"/>
        <v>0</v>
      </c>
      <c r="S293" s="38">
        <f t="shared" si="54"/>
        <v>0</v>
      </c>
      <c r="T293" s="152">
        <f>IFERROR(VLOOKUP(C293,#REF!,7,FALSE),0)-S293</f>
        <v>0</v>
      </c>
    </row>
    <row r="294" spans="2:20" ht="15" x14ac:dyDescent="0.2">
      <c r="B294" s="26" t="str">
        <f t="shared" si="56"/>
        <v>שבועות</v>
      </c>
      <c r="C294" s="39" t="str">
        <f>'מק"ט'!$C$3&amp;VLOOKUP(G294,'מק"ט'!$D$2:$E$9,2,FALSE)&amp;VLOOKUP(E294,'מק"ט'!$F$2:$G$9,2,FALSE)&amp;D294</f>
        <v>76130507</v>
      </c>
      <c r="D294" s="54" t="s">
        <v>150</v>
      </c>
      <c r="E294" s="87" t="s">
        <v>151</v>
      </c>
      <c r="F294" s="88" t="s">
        <v>89</v>
      </c>
      <c r="G294" s="49" t="s">
        <v>25</v>
      </c>
      <c r="H294" s="62"/>
      <c r="I294" s="62"/>
      <c r="J294" s="62"/>
      <c r="K294" s="58"/>
      <c r="L294" s="183">
        <f t="shared" si="35"/>
        <v>290</v>
      </c>
      <c r="O294" s="36">
        <f>IFERROR(VLOOKUP(C294,#REF!,6,0),0)</f>
        <v>0</v>
      </c>
      <c r="P294" s="37">
        <f>IFERROR(VLOOKUP(C294,#REF!,5,0),0)</f>
        <v>0</v>
      </c>
      <c r="Q294" s="37">
        <f>IF(ISNUMBER(VLOOKUP(C294,#REF!,3,FALSE)),VLOOKUP(C294,#REF!,3,FALSE),1)</f>
        <v>1</v>
      </c>
      <c r="R294" s="37">
        <f t="shared" si="53"/>
        <v>0</v>
      </c>
      <c r="S294" s="38">
        <f t="shared" si="54"/>
        <v>0</v>
      </c>
      <c r="T294" s="152">
        <f>IFERROR(VLOOKUP(C294,#REF!,7,FALSE),0)-S294</f>
        <v>0</v>
      </c>
    </row>
    <row r="295" spans="2:20" ht="15" x14ac:dyDescent="0.2">
      <c r="B295" s="26" t="str">
        <f t="shared" ref="B295:B296" si="57">G295</f>
        <v>חודשים</v>
      </c>
      <c r="C295" s="39" t="str">
        <f>'מק"ט'!$C$3&amp;VLOOKUP(G295,'מק"ט'!$D$2:$E$9,2,FALSE)&amp;VLOOKUP(E295,'מק"ט'!$F$2:$G$9,2,FALSE)&amp;D295</f>
        <v>76140507</v>
      </c>
      <c r="D295" s="54" t="s">
        <v>150</v>
      </c>
      <c r="E295" s="87" t="s">
        <v>151</v>
      </c>
      <c r="F295" s="88" t="s">
        <v>89</v>
      </c>
      <c r="G295" s="49" t="s">
        <v>23</v>
      </c>
      <c r="H295" s="62"/>
      <c r="I295" s="62"/>
      <c r="J295" s="62"/>
      <c r="K295" s="58"/>
      <c r="L295" s="183">
        <f t="shared" si="35"/>
        <v>290</v>
      </c>
      <c r="O295" s="36"/>
      <c r="P295" s="37"/>
      <c r="Q295" s="37"/>
      <c r="R295" s="37"/>
      <c r="S295" s="38"/>
      <c r="T295" s="152"/>
    </row>
    <row r="296" spans="2:20" ht="15" x14ac:dyDescent="0.2">
      <c r="B296" s="26" t="str">
        <f t="shared" si="57"/>
        <v>עונתי גלובלי</v>
      </c>
      <c r="C296" s="39" t="str">
        <f>'מק"ט'!$C$3&amp;VLOOKUP(G296,'מק"ט'!$D$2:$E$9,2,FALSE)&amp;VLOOKUP(E296,'מק"ט'!$F$2:$G$9,2,FALSE)&amp;D296</f>
        <v>76150507</v>
      </c>
      <c r="D296" s="54" t="s">
        <v>150</v>
      </c>
      <c r="E296" s="87" t="s">
        <v>151</v>
      </c>
      <c r="F296" s="88" t="s">
        <v>89</v>
      </c>
      <c r="G296" s="49" t="s">
        <v>22</v>
      </c>
      <c r="H296" s="62"/>
      <c r="I296" s="62"/>
      <c r="J296" s="62"/>
      <c r="K296" s="58"/>
      <c r="L296" s="183">
        <f t="shared" si="35"/>
        <v>290</v>
      </c>
      <c r="O296" s="36"/>
      <c r="P296" s="37"/>
      <c r="Q296" s="37"/>
      <c r="R296" s="37"/>
      <c r="S296" s="38"/>
      <c r="T296" s="152"/>
    </row>
    <row r="297" spans="2:20" ht="15" x14ac:dyDescent="0.2">
      <c r="B297" s="26" t="str">
        <f t="shared" si="56"/>
        <v>תכניות/פרקים</v>
      </c>
      <c r="C297" s="39" t="str">
        <f>'מק"ט'!$C$3&amp;VLOOKUP(G297,'מק"ט'!$D$2:$E$9,2,FALSE)&amp;VLOOKUP(E297,'מק"ט'!$F$2:$G$9,2,FALSE)&amp;D297</f>
        <v>76110508</v>
      </c>
      <c r="D297" s="52" t="s">
        <v>144</v>
      </c>
      <c r="E297" s="85" t="s">
        <v>151</v>
      </c>
      <c r="F297" s="86" t="s">
        <v>90</v>
      </c>
      <c r="G297" s="49" t="s">
        <v>24</v>
      </c>
      <c r="H297" s="43"/>
      <c r="I297" s="43"/>
      <c r="J297" s="69"/>
      <c r="K297" s="61"/>
      <c r="L297" s="183">
        <f t="shared" si="35"/>
        <v>295</v>
      </c>
      <c r="O297" s="36">
        <f>IFERROR(VLOOKUP(C297,#REF!,6,0),0)</f>
        <v>0</v>
      </c>
      <c r="P297" s="37">
        <f>IFERROR(VLOOKUP(C297,#REF!,5,0),0)</f>
        <v>0</v>
      </c>
      <c r="Q297" s="37">
        <f>IF(ISNUMBER(VLOOKUP(C297,#REF!,3,FALSE)),VLOOKUP(C297,#REF!,3,FALSE),1)</f>
        <v>1</v>
      </c>
      <c r="R297" s="37">
        <f t="shared" si="53"/>
        <v>0</v>
      </c>
      <c r="S297" s="38">
        <f t="shared" si="54"/>
        <v>0</v>
      </c>
      <c r="T297" s="152">
        <f>IFERROR(VLOOKUP(C297,#REF!,7,FALSE),0)-S297</f>
        <v>0</v>
      </c>
    </row>
    <row r="298" spans="2:20" ht="15" x14ac:dyDescent="0.2">
      <c r="B298" s="26" t="str">
        <f t="shared" si="56"/>
        <v>ימים</v>
      </c>
      <c r="C298" s="39" t="str">
        <f>'מק"ט'!$C$3&amp;VLOOKUP(G298,'מק"ט'!$D$2:$E$9,2,FALSE)&amp;VLOOKUP(E298,'מק"ט'!$F$2:$G$9,2,FALSE)&amp;D298</f>
        <v>76120508</v>
      </c>
      <c r="D298" s="52" t="s">
        <v>144</v>
      </c>
      <c r="E298" s="85" t="s">
        <v>151</v>
      </c>
      <c r="F298" s="86" t="s">
        <v>90</v>
      </c>
      <c r="G298" s="49" t="s">
        <v>20</v>
      </c>
      <c r="H298" s="43"/>
      <c r="I298" s="43"/>
      <c r="J298" s="69"/>
      <c r="K298" s="61"/>
      <c r="L298" s="183">
        <f t="shared" si="35"/>
        <v>295</v>
      </c>
      <c r="O298" s="36">
        <f>IFERROR(VLOOKUP(C298,#REF!,6,0),0)</f>
        <v>0</v>
      </c>
      <c r="P298" s="37">
        <f>IFERROR(VLOOKUP(C298,#REF!,5,0),0)</f>
        <v>0</v>
      </c>
      <c r="Q298" s="37">
        <f>IF(ISNUMBER(VLOOKUP(C298,#REF!,3,FALSE)),VLOOKUP(C298,#REF!,3,FALSE),1)</f>
        <v>1</v>
      </c>
      <c r="R298" s="37">
        <f t="shared" si="53"/>
        <v>0</v>
      </c>
      <c r="S298" s="38">
        <f t="shared" si="54"/>
        <v>0</v>
      </c>
      <c r="T298" s="152">
        <f>IFERROR(VLOOKUP(C298,#REF!,7,FALSE),0)-S298</f>
        <v>0</v>
      </c>
    </row>
    <row r="299" spans="2:20" ht="15" x14ac:dyDescent="0.2">
      <c r="B299" s="26" t="str">
        <f t="shared" si="56"/>
        <v>שבועות</v>
      </c>
      <c r="C299" s="39" t="str">
        <f>'מק"ט'!$C$3&amp;VLOOKUP(G299,'מק"ט'!$D$2:$E$9,2,FALSE)&amp;VLOOKUP(E299,'מק"ט'!$F$2:$G$9,2,FALSE)&amp;D299</f>
        <v>76130508</v>
      </c>
      <c r="D299" s="52" t="s">
        <v>144</v>
      </c>
      <c r="E299" s="85" t="s">
        <v>151</v>
      </c>
      <c r="F299" s="86" t="s">
        <v>90</v>
      </c>
      <c r="G299" s="49" t="s">
        <v>25</v>
      </c>
      <c r="H299" s="43"/>
      <c r="I299" s="43"/>
      <c r="J299" s="69"/>
      <c r="K299" s="61"/>
      <c r="L299" s="183">
        <f t="shared" si="35"/>
        <v>295</v>
      </c>
      <c r="O299" s="36">
        <f>IFERROR(VLOOKUP(C299,#REF!,6,0),0)</f>
        <v>0</v>
      </c>
      <c r="P299" s="37">
        <f>IFERROR(VLOOKUP(C299,#REF!,5,0),0)</f>
        <v>0</v>
      </c>
      <c r="Q299" s="37">
        <f>IF(ISNUMBER(VLOOKUP(C299,#REF!,3,FALSE)),VLOOKUP(C299,#REF!,3,FALSE),1)</f>
        <v>1</v>
      </c>
      <c r="R299" s="37">
        <f t="shared" si="53"/>
        <v>0</v>
      </c>
      <c r="S299" s="38">
        <f t="shared" si="54"/>
        <v>0</v>
      </c>
      <c r="T299" s="152">
        <f>IFERROR(VLOOKUP(C299,#REF!,7,FALSE),0)-S299</f>
        <v>0</v>
      </c>
    </row>
    <row r="300" spans="2:20" ht="15" x14ac:dyDescent="0.2">
      <c r="B300" s="26" t="str">
        <f t="shared" ref="B300:B301" si="58">G300</f>
        <v>חודשים</v>
      </c>
      <c r="C300" s="39" t="str">
        <f>'מק"ט'!$C$3&amp;VLOOKUP(G300,'מק"ט'!$D$2:$E$9,2,FALSE)&amp;VLOOKUP(E300,'מק"ט'!$F$2:$G$9,2,FALSE)&amp;D300</f>
        <v>76140508</v>
      </c>
      <c r="D300" s="52" t="s">
        <v>144</v>
      </c>
      <c r="E300" s="85" t="s">
        <v>151</v>
      </c>
      <c r="F300" s="86" t="s">
        <v>90</v>
      </c>
      <c r="G300" s="49" t="s">
        <v>23</v>
      </c>
      <c r="H300" s="43"/>
      <c r="I300" s="43"/>
      <c r="J300" s="69"/>
      <c r="K300" s="61"/>
      <c r="L300" s="183">
        <f t="shared" si="35"/>
        <v>295</v>
      </c>
      <c r="O300" s="36"/>
      <c r="P300" s="37"/>
      <c r="Q300" s="37"/>
      <c r="R300" s="37"/>
      <c r="S300" s="38"/>
      <c r="T300" s="152"/>
    </row>
    <row r="301" spans="2:20" ht="15" x14ac:dyDescent="0.2">
      <c r="B301" s="26" t="str">
        <f t="shared" si="58"/>
        <v>עונתי גלובלי</v>
      </c>
      <c r="C301" s="39" t="str">
        <f>'מק"ט'!$C$3&amp;VLOOKUP(G301,'מק"ט'!$D$2:$E$9,2,FALSE)&amp;VLOOKUP(E301,'מק"ט'!$F$2:$G$9,2,FALSE)&amp;D301</f>
        <v>76150508</v>
      </c>
      <c r="D301" s="52" t="s">
        <v>144</v>
      </c>
      <c r="E301" s="85" t="s">
        <v>151</v>
      </c>
      <c r="F301" s="86" t="s">
        <v>90</v>
      </c>
      <c r="G301" s="49" t="s">
        <v>22</v>
      </c>
      <c r="H301" s="43"/>
      <c r="I301" s="43"/>
      <c r="J301" s="69"/>
      <c r="K301" s="61"/>
      <c r="L301" s="183">
        <f t="shared" si="35"/>
        <v>295</v>
      </c>
      <c r="O301" s="36"/>
      <c r="P301" s="37"/>
      <c r="Q301" s="37"/>
      <c r="R301" s="37"/>
      <c r="S301" s="38"/>
      <c r="T301" s="152"/>
    </row>
    <row r="302" spans="2:20" ht="15" x14ac:dyDescent="0.2">
      <c r="B302" s="26" t="str">
        <f t="shared" si="56"/>
        <v>תכניות/פרקים</v>
      </c>
      <c r="C302" s="39" t="str">
        <f>'מק"ט'!$C$3&amp;VLOOKUP(G302,'מק"ט'!$D$2:$E$9,2,FALSE)&amp;VLOOKUP(E302,'מק"ט'!$F$2:$G$9,2,FALSE)&amp;D302</f>
        <v>76110509</v>
      </c>
      <c r="D302" s="54" t="s">
        <v>139</v>
      </c>
      <c r="E302" s="87" t="s">
        <v>151</v>
      </c>
      <c r="F302" s="88" t="s">
        <v>91</v>
      </c>
      <c r="G302" s="49" t="s">
        <v>24</v>
      </c>
      <c r="H302" s="49"/>
      <c r="I302" s="49"/>
      <c r="J302" s="62"/>
      <c r="K302" s="58"/>
      <c r="L302" s="183">
        <f t="shared" si="35"/>
        <v>300</v>
      </c>
      <c r="O302" s="36">
        <f>IFERROR(VLOOKUP(C302,#REF!,6,0),0)</f>
        <v>0</v>
      </c>
      <c r="P302" s="37">
        <f>IFERROR(VLOOKUP(C302,#REF!,5,0),0)</f>
        <v>0</v>
      </c>
      <c r="Q302" s="37">
        <f>IF(ISNUMBER(VLOOKUP(C302,#REF!,3,FALSE)),VLOOKUP(C302,#REF!,3,FALSE),1)</f>
        <v>1</v>
      </c>
      <c r="R302" s="37">
        <f t="shared" si="53"/>
        <v>0</v>
      </c>
      <c r="S302" s="38">
        <f t="shared" si="54"/>
        <v>0</v>
      </c>
      <c r="T302" s="152">
        <f>IFERROR(VLOOKUP(C302,#REF!,7,FALSE),0)-S302</f>
        <v>0</v>
      </c>
    </row>
    <row r="303" spans="2:20" ht="15" x14ac:dyDescent="0.2">
      <c r="B303" s="26" t="str">
        <f t="shared" si="56"/>
        <v>ימים</v>
      </c>
      <c r="C303" s="39" t="str">
        <f>'מק"ט'!$C$3&amp;VLOOKUP(G303,'מק"ט'!$D$2:$E$9,2,FALSE)&amp;VLOOKUP(E303,'מק"ט'!$F$2:$G$9,2,FALSE)&amp;D303</f>
        <v>76120509</v>
      </c>
      <c r="D303" s="54" t="s">
        <v>139</v>
      </c>
      <c r="E303" s="87" t="s">
        <v>151</v>
      </c>
      <c r="F303" s="88" t="s">
        <v>91</v>
      </c>
      <c r="G303" s="49" t="s">
        <v>20</v>
      </c>
      <c r="H303" s="49"/>
      <c r="I303" s="49"/>
      <c r="J303" s="62"/>
      <c r="K303" s="58"/>
      <c r="L303" s="183">
        <f t="shared" si="35"/>
        <v>300</v>
      </c>
      <c r="O303" s="36">
        <f>IFERROR(VLOOKUP(C303,#REF!,6,0),0)</f>
        <v>0</v>
      </c>
      <c r="P303" s="37">
        <f>IFERROR(VLOOKUP(C303,#REF!,5,0),0)</f>
        <v>0</v>
      </c>
      <c r="Q303" s="37">
        <f>IF(ISNUMBER(VLOOKUP(C303,#REF!,3,FALSE)),VLOOKUP(C303,#REF!,3,FALSE),1)</f>
        <v>1</v>
      </c>
      <c r="R303" s="37">
        <f t="shared" si="53"/>
        <v>0</v>
      </c>
      <c r="S303" s="38">
        <f t="shared" si="54"/>
        <v>0</v>
      </c>
      <c r="T303" s="152">
        <f>IFERROR(VLOOKUP(C303,#REF!,7,FALSE),0)-S303</f>
        <v>0</v>
      </c>
    </row>
    <row r="304" spans="2:20" ht="15" x14ac:dyDescent="0.2">
      <c r="B304" s="26" t="str">
        <f t="shared" si="56"/>
        <v>שבועות</v>
      </c>
      <c r="C304" s="39" t="str">
        <f>'מק"ט'!$C$3&amp;VLOOKUP(G304,'מק"ט'!$D$2:$E$9,2,FALSE)&amp;VLOOKUP(E304,'מק"ט'!$F$2:$G$9,2,FALSE)&amp;D304</f>
        <v>76130509</v>
      </c>
      <c r="D304" s="54" t="s">
        <v>139</v>
      </c>
      <c r="E304" s="87" t="s">
        <v>151</v>
      </c>
      <c r="F304" s="88" t="s">
        <v>91</v>
      </c>
      <c r="G304" s="49" t="s">
        <v>25</v>
      </c>
      <c r="H304" s="49"/>
      <c r="I304" s="49"/>
      <c r="J304" s="62"/>
      <c r="K304" s="58"/>
      <c r="L304" s="183">
        <f t="shared" si="35"/>
        <v>300</v>
      </c>
      <c r="O304" s="36">
        <f>IFERROR(VLOOKUP(C304,#REF!,6,0),0)</f>
        <v>0</v>
      </c>
      <c r="P304" s="37">
        <f>IFERROR(VLOOKUP(C304,#REF!,5,0),0)</f>
        <v>0</v>
      </c>
      <c r="Q304" s="37">
        <f>IF(ISNUMBER(VLOOKUP(C304,#REF!,3,FALSE)),VLOOKUP(C304,#REF!,3,FALSE),1)</f>
        <v>1</v>
      </c>
      <c r="R304" s="37">
        <f t="shared" si="53"/>
        <v>0</v>
      </c>
      <c r="S304" s="38">
        <f t="shared" si="54"/>
        <v>0</v>
      </c>
      <c r="T304" s="152">
        <f>IFERROR(VLOOKUP(C304,#REF!,7,FALSE),0)-S304</f>
        <v>0</v>
      </c>
    </row>
    <row r="305" spans="2:20" ht="15" x14ac:dyDescent="0.2">
      <c r="B305" s="26" t="str">
        <f t="shared" ref="B305:B306" si="59">G305</f>
        <v>חודשים</v>
      </c>
      <c r="C305" s="39" t="str">
        <f>'מק"ט'!$C$3&amp;VLOOKUP(G305,'מק"ט'!$D$2:$E$9,2,FALSE)&amp;VLOOKUP(E305,'מק"ט'!$F$2:$G$9,2,FALSE)&amp;D305</f>
        <v>76140509</v>
      </c>
      <c r="D305" s="54" t="s">
        <v>139</v>
      </c>
      <c r="E305" s="87" t="s">
        <v>151</v>
      </c>
      <c r="F305" s="88" t="s">
        <v>91</v>
      </c>
      <c r="G305" s="49" t="s">
        <v>23</v>
      </c>
      <c r="H305" s="49"/>
      <c r="I305" s="49"/>
      <c r="J305" s="62"/>
      <c r="K305" s="58"/>
      <c r="L305" s="183">
        <f t="shared" si="35"/>
        <v>300</v>
      </c>
      <c r="O305" s="36"/>
      <c r="P305" s="37"/>
      <c r="Q305" s="37"/>
      <c r="R305" s="37"/>
      <c r="S305" s="38"/>
      <c r="T305" s="152"/>
    </row>
    <row r="306" spans="2:20" ht="15" x14ac:dyDescent="0.2">
      <c r="B306" s="26" t="str">
        <f t="shared" si="59"/>
        <v>עונתי גלובלי</v>
      </c>
      <c r="C306" s="39" t="str">
        <f>'מק"ט'!$C$3&amp;VLOOKUP(G306,'מק"ט'!$D$2:$E$9,2,FALSE)&amp;VLOOKUP(E306,'מק"ט'!$F$2:$G$9,2,FALSE)&amp;D306</f>
        <v>76150509</v>
      </c>
      <c r="D306" s="54" t="s">
        <v>139</v>
      </c>
      <c r="E306" s="87" t="s">
        <v>151</v>
      </c>
      <c r="F306" s="88" t="s">
        <v>91</v>
      </c>
      <c r="G306" s="49" t="s">
        <v>22</v>
      </c>
      <c r="H306" s="49"/>
      <c r="I306" s="49"/>
      <c r="J306" s="62"/>
      <c r="K306" s="58"/>
      <c r="L306" s="183">
        <f t="shared" si="35"/>
        <v>300</v>
      </c>
      <c r="O306" s="36"/>
      <c r="P306" s="37"/>
      <c r="Q306" s="37"/>
      <c r="R306" s="37"/>
      <c r="S306" s="38"/>
      <c r="T306" s="152"/>
    </row>
    <row r="307" spans="2:20" ht="15" x14ac:dyDescent="0.2">
      <c r="B307" s="26" t="str">
        <f t="shared" si="56"/>
        <v>תכניות/פרקים</v>
      </c>
      <c r="C307" s="39" t="str">
        <f>'מק"ט'!$C$3&amp;VLOOKUP(G307,'מק"ט'!$D$2:$E$9,2,FALSE)&amp;VLOOKUP(E307,'מק"ט'!$F$2:$G$9,2,FALSE)&amp;D307</f>
        <v>76110510</v>
      </c>
      <c r="D307" s="89">
        <v>10</v>
      </c>
      <c r="E307" s="85" t="s">
        <v>151</v>
      </c>
      <c r="F307" s="86" t="s">
        <v>92</v>
      </c>
      <c r="G307" s="49" t="s">
        <v>24</v>
      </c>
      <c r="H307" s="43"/>
      <c r="I307" s="43"/>
      <c r="J307" s="69"/>
      <c r="K307" s="45"/>
      <c r="L307" s="183">
        <f t="shared" si="35"/>
        <v>305</v>
      </c>
      <c r="O307" s="36">
        <f>IFERROR(VLOOKUP(C307,#REF!,6,0),0)</f>
        <v>0</v>
      </c>
      <c r="P307" s="37">
        <f>IFERROR(VLOOKUP(C307,#REF!,5,0),0)</f>
        <v>0</v>
      </c>
      <c r="Q307" s="37">
        <f>IF(ISNUMBER(VLOOKUP(C307,#REF!,3,FALSE)),VLOOKUP(C307,#REF!,3,FALSE),1)</f>
        <v>1</v>
      </c>
      <c r="R307" s="37">
        <f t="shared" si="53"/>
        <v>0</v>
      </c>
      <c r="S307" s="38">
        <f t="shared" si="54"/>
        <v>0</v>
      </c>
      <c r="T307" s="152">
        <f>IFERROR(VLOOKUP(C307,#REF!,7,FALSE),0)-S307</f>
        <v>0</v>
      </c>
    </row>
    <row r="308" spans="2:20" ht="15" x14ac:dyDescent="0.2">
      <c r="B308" s="26" t="str">
        <f t="shared" si="56"/>
        <v>ימים</v>
      </c>
      <c r="C308" s="39" t="str">
        <f>'מק"ט'!$C$3&amp;VLOOKUP(G308,'מק"ט'!$D$2:$E$9,2,FALSE)&amp;VLOOKUP(E308,'מק"ט'!$F$2:$G$9,2,FALSE)&amp;D308</f>
        <v>76120510</v>
      </c>
      <c r="D308" s="89">
        <v>10</v>
      </c>
      <c r="E308" s="85" t="s">
        <v>151</v>
      </c>
      <c r="F308" s="86" t="s">
        <v>92</v>
      </c>
      <c r="G308" s="49" t="s">
        <v>20</v>
      </c>
      <c r="H308" s="43"/>
      <c r="I308" s="43"/>
      <c r="J308" s="69"/>
      <c r="K308" s="45"/>
      <c r="L308" s="183">
        <f t="shared" si="35"/>
        <v>305</v>
      </c>
      <c r="O308" s="36">
        <f>IFERROR(VLOOKUP(C308,#REF!,6,0),0)</f>
        <v>0</v>
      </c>
      <c r="P308" s="37">
        <f>IFERROR(VLOOKUP(C308,#REF!,5,0),0)</f>
        <v>0</v>
      </c>
      <c r="Q308" s="37">
        <f>IF(ISNUMBER(VLOOKUP(C308,#REF!,3,FALSE)),VLOOKUP(C308,#REF!,3,FALSE),1)</f>
        <v>1</v>
      </c>
      <c r="R308" s="37">
        <f t="shared" si="53"/>
        <v>0</v>
      </c>
      <c r="S308" s="38">
        <f t="shared" si="54"/>
        <v>0</v>
      </c>
      <c r="T308" s="152">
        <f>IFERROR(VLOOKUP(C308,#REF!,7,FALSE),0)-S308</f>
        <v>0</v>
      </c>
    </row>
    <row r="309" spans="2:20" ht="15" x14ac:dyDescent="0.2">
      <c r="B309" s="26" t="str">
        <f t="shared" ref="B309:B311" si="60">G309</f>
        <v>שבועות</v>
      </c>
      <c r="C309" s="39" t="str">
        <f>'מק"ט'!$C$3&amp;VLOOKUP(G309,'מק"ט'!$D$2:$E$9,2,FALSE)&amp;VLOOKUP(E309,'מק"ט'!$F$2:$G$9,2,FALSE)&amp;D309</f>
        <v>76130510</v>
      </c>
      <c r="D309" s="89">
        <v>10</v>
      </c>
      <c r="E309" s="85" t="s">
        <v>151</v>
      </c>
      <c r="F309" s="86" t="s">
        <v>92</v>
      </c>
      <c r="G309" s="49" t="s">
        <v>25</v>
      </c>
      <c r="H309" s="43"/>
      <c r="I309" s="43"/>
      <c r="J309" s="69"/>
      <c r="K309" s="45"/>
      <c r="L309" s="183">
        <f t="shared" si="35"/>
        <v>305</v>
      </c>
      <c r="O309" s="36"/>
      <c r="P309" s="37"/>
      <c r="Q309" s="37"/>
      <c r="R309" s="37"/>
      <c r="S309" s="38"/>
      <c r="T309" s="152"/>
    </row>
    <row r="310" spans="2:20" ht="15" x14ac:dyDescent="0.2">
      <c r="B310" s="26" t="str">
        <f t="shared" si="60"/>
        <v>חודשים</v>
      </c>
      <c r="C310" s="39" t="str">
        <f>'מק"ט'!$C$3&amp;VLOOKUP(G310,'מק"ט'!$D$2:$E$9,2,FALSE)&amp;VLOOKUP(E310,'מק"ט'!$F$2:$G$9,2,FALSE)&amp;D310</f>
        <v>76140510</v>
      </c>
      <c r="D310" s="89">
        <v>10</v>
      </c>
      <c r="E310" s="85" t="s">
        <v>151</v>
      </c>
      <c r="F310" s="86" t="s">
        <v>92</v>
      </c>
      <c r="G310" s="49" t="s">
        <v>23</v>
      </c>
      <c r="H310" s="43"/>
      <c r="I310" s="43"/>
      <c r="J310" s="69"/>
      <c r="K310" s="45"/>
      <c r="L310" s="183">
        <f t="shared" si="35"/>
        <v>305</v>
      </c>
      <c r="O310" s="36"/>
      <c r="P310" s="37"/>
      <c r="Q310" s="37"/>
      <c r="R310" s="37"/>
      <c r="S310" s="38"/>
      <c r="T310" s="152"/>
    </row>
    <row r="311" spans="2:20" ht="15" x14ac:dyDescent="0.2">
      <c r="B311" s="26" t="str">
        <f t="shared" si="60"/>
        <v>עונתי גלובלי</v>
      </c>
      <c r="C311" s="39" t="str">
        <f>'מק"ט'!$C$3&amp;VLOOKUP(G311,'מק"ט'!$D$2:$E$9,2,FALSE)&amp;VLOOKUP(E311,'מק"ט'!$F$2:$G$9,2,FALSE)&amp;D311</f>
        <v>76150510</v>
      </c>
      <c r="D311" s="89">
        <v>10</v>
      </c>
      <c r="E311" s="85" t="s">
        <v>151</v>
      </c>
      <c r="F311" s="86" t="s">
        <v>92</v>
      </c>
      <c r="G311" s="49" t="s">
        <v>22</v>
      </c>
      <c r="H311" s="43"/>
      <c r="I311" s="43"/>
      <c r="J311" s="69"/>
      <c r="K311" s="45"/>
      <c r="L311" s="183">
        <f t="shared" si="35"/>
        <v>305</v>
      </c>
      <c r="O311" s="36"/>
      <c r="P311" s="37"/>
      <c r="Q311" s="37"/>
      <c r="R311" s="37"/>
      <c r="S311" s="38"/>
      <c r="T311" s="152"/>
    </row>
    <row r="312" spans="2:20" ht="15" x14ac:dyDescent="0.2">
      <c r="B312" s="26" t="str">
        <f t="shared" si="56"/>
        <v>תכניות/פרקים</v>
      </c>
      <c r="C312" s="39" t="str">
        <f>'מק"ט'!$C$3&amp;VLOOKUP(G312,'מק"ט'!$D$2:$E$9,2,FALSE)&amp;VLOOKUP(E312,'מק"ט'!$F$2:$G$9,2,FALSE)&amp;D312</f>
        <v>76110511</v>
      </c>
      <c r="D312" s="90">
        <v>11</v>
      </c>
      <c r="E312" s="87" t="s">
        <v>151</v>
      </c>
      <c r="F312" s="88" t="s">
        <v>93</v>
      </c>
      <c r="G312" s="49" t="s">
        <v>24</v>
      </c>
      <c r="H312" s="49"/>
      <c r="I312" s="49"/>
      <c r="J312" s="62"/>
      <c r="K312" s="51"/>
      <c r="L312" s="183">
        <f t="shared" si="35"/>
        <v>310</v>
      </c>
      <c r="O312" s="36">
        <f>IFERROR(VLOOKUP(C312,#REF!,6,0),0)</f>
        <v>0</v>
      </c>
      <c r="P312" s="37">
        <f>IFERROR(VLOOKUP(C312,#REF!,5,0),0)</f>
        <v>0</v>
      </c>
      <c r="Q312" s="37">
        <f>IF(ISNUMBER(VLOOKUP(C312,#REF!,3,FALSE)),VLOOKUP(C312,#REF!,3,FALSE),1)</f>
        <v>1</v>
      </c>
      <c r="R312" s="37">
        <f t="shared" si="53"/>
        <v>0</v>
      </c>
      <c r="S312" s="38">
        <f t="shared" si="54"/>
        <v>0</v>
      </c>
      <c r="T312" s="152">
        <f>IFERROR(VLOOKUP(C312,#REF!,7,FALSE),0)-S312</f>
        <v>0</v>
      </c>
    </row>
    <row r="313" spans="2:20" ht="15" x14ac:dyDescent="0.2">
      <c r="B313" s="26" t="str">
        <f t="shared" si="56"/>
        <v>ימים</v>
      </c>
      <c r="C313" s="39" t="str">
        <f>'מק"ט'!$C$3&amp;VLOOKUP(G313,'מק"ט'!$D$2:$E$9,2,FALSE)&amp;VLOOKUP(E313,'מק"ט'!$F$2:$G$9,2,FALSE)&amp;D313</f>
        <v>76120511</v>
      </c>
      <c r="D313" s="90">
        <v>11</v>
      </c>
      <c r="E313" s="87" t="s">
        <v>151</v>
      </c>
      <c r="F313" s="88" t="s">
        <v>93</v>
      </c>
      <c r="G313" s="49" t="s">
        <v>20</v>
      </c>
      <c r="H313" s="49"/>
      <c r="I313" s="49"/>
      <c r="J313" s="62"/>
      <c r="K313" s="51"/>
      <c r="L313" s="183">
        <f t="shared" si="35"/>
        <v>310</v>
      </c>
      <c r="O313" s="36">
        <f>IFERROR(VLOOKUP(C313,#REF!,6,0),0)</f>
        <v>0</v>
      </c>
      <c r="P313" s="37">
        <f>IFERROR(VLOOKUP(C313,#REF!,5,0),0)</f>
        <v>0</v>
      </c>
      <c r="Q313" s="37">
        <f>IF(ISNUMBER(VLOOKUP(C313,#REF!,3,FALSE)),VLOOKUP(C313,#REF!,3,FALSE),1)</f>
        <v>1</v>
      </c>
      <c r="R313" s="37">
        <f t="shared" si="53"/>
        <v>0</v>
      </c>
      <c r="S313" s="38">
        <f t="shared" si="54"/>
        <v>0</v>
      </c>
      <c r="T313" s="152">
        <f>IFERROR(VLOOKUP(C313,#REF!,7,FALSE),0)-S313</f>
        <v>0</v>
      </c>
    </row>
    <row r="314" spans="2:20" ht="15" x14ac:dyDescent="0.2">
      <c r="B314" s="26" t="str">
        <f t="shared" ref="B314:B316" si="61">G314</f>
        <v>שבועות</v>
      </c>
      <c r="C314" s="39" t="str">
        <f>'מק"ט'!$C$3&amp;VLOOKUP(G314,'מק"ט'!$D$2:$E$9,2,FALSE)&amp;VLOOKUP(E314,'מק"ט'!$F$2:$G$9,2,FALSE)&amp;D314</f>
        <v>76130511</v>
      </c>
      <c r="D314" s="90">
        <v>11</v>
      </c>
      <c r="E314" s="87" t="s">
        <v>151</v>
      </c>
      <c r="F314" s="88" t="s">
        <v>93</v>
      </c>
      <c r="G314" s="49" t="s">
        <v>25</v>
      </c>
      <c r="H314" s="49"/>
      <c r="I314" s="49"/>
      <c r="J314" s="62"/>
      <c r="K314" s="51"/>
      <c r="L314" s="183">
        <f t="shared" si="35"/>
        <v>310</v>
      </c>
      <c r="O314" s="36"/>
      <c r="P314" s="37"/>
      <c r="Q314" s="37"/>
      <c r="R314" s="37"/>
      <c r="S314" s="38"/>
      <c r="T314" s="152"/>
    </row>
    <row r="315" spans="2:20" ht="15" x14ac:dyDescent="0.2">
      <c r="B315" s="26" t="str">
        <f t="shared" si="61"/>
        <v>חודשים</v>
      </c>
      <c r="C315" s="39" t="str">
        <f>'מק"ט'!$C$3&amp;VLOOKUP(G315,'מק"ט'!$D$2:$E$9,2,FALSE)&amp;VLOOKUP(E315,'מק"ט'!$F$2:$G$9,2,FALSE)&amp;D315</f>
        <v>76140511</v>
      </c>
      <c r="D315" s="90">
        <v>11</v>
      </c>
      <c r="E315" s="87" t="s">
        <v>151</v>
      </c>
      <c r="F315" s="88" t="s">
        <v>93</v>
      </c>
      <c r="G315" s="49" t="s">
        <v>23</v>
      </c>
      <c r="H315" s="49"/>
      <c r="I315" s="49"/>
      <c r="J315" s="62"/>
      <c r="K315" s="51"/>
      <c r="L315" s="183">
        <f t="shared" si="35"/>
        <v>310</v>
      </c>
      <c r="O315" s="36"/>
      <c r="P315" s="37"/>
      <c r="Q315" s="37"/>
      <c r="R315" s="37"/>
      <c r="S315" s="38"/>
      <c r="T315" s="152"/>
    </row>
    <row r="316" spans="2:20" ht="15" x14ac:dyDescent="0.2">
      <c r="B316" s="26" t="str">
        <f t="shared" si="61"/>
        <v>עונתי גלובלי</v>
      </c>
      <c r="C316" s="39" t="str">
        <f>'מק"ט'!$C$3&amp;VLOOKUP(G316,'מק"ט'!$D$2:$E$9,2,FALSE)&amp;VLOOKUP(E316,'מק"ט'!$F$2:$G$9,2,FALSE)&amp;D316</f>
        <v>76150511</v>
      </c>
      <c r="D316" s="90">
        <v>11</v>
      </c>
      <c r="E316" s="87" t="s">
        <v>151</v>
      </c>
      <c r="F316" s="88" t="s">
        <v>93</v>
      </c>
      <c r="G316" s="49" t="s">
        <v>22</v>
      </c>
      <c r="H316" s="49"/>
      <c r="I316" s="49"/>
      <c r="J316" s="62"/>
      <c r="K316" s="51"/>
      <c r="L316" s="183">
        <f t="shared" si="35"/>
        <v>310</v>
      </c>
      <c r="O316" s="36"/>
      <c r="P316" s="37"/>
      <c r="Q316" s="37"/>
      <c r="R316" s="37"/>
      <c r="S316" s="38"/>
      <c r="T316" s="152"/>
    </row>
    <row r="317" spans="2:20" ht="15" x14ac:dyDescent="0.2">
      <c r="B317" s="26" t="str">
        <f t="shared" si="56"/>
        <v>תכניות/פרקים</v>
      </c>
      <c r="C317" s="39" t="str">
        <f>'מק"ט'!$C$3&amp;VLOOKUP(G317,'מק"ט'!$D$2:$E$9,2,FALSE)&amp;VLOOKUP(E317,'מק"ט'!$F$2:$G$9,2,FALSE)&amp;D317</f>
        <v>76110512</v>
      </c>
      <c r="D317" s="56">
        <v>12</v>
      </c>
      <c r="E317" s="85" t="s">
        <v>151</v>
      </c>
      <c r="F317" s="86" t="s">
        <v>19</v>
      </c>
      <c r="G317" s="49" t="s">
        <v>24</v>
      </c>
      <c r="H317" s="43"/>
      <c r="I317" s="43"/>
      <c r="J317" s="69"/>
      <c r="K317" s="45"/>
      <c r="L317" s="183">
        <f t="shared" si="35"/>
        <v>315</v>
      </c>
      <c r="O317" s="36">
        <f>IFERROR(VLOOKUP(C317,#REF!,6,0),0)</f>
        <v>0</v>
      </c>
      <c r="P317" s="37">
        <f>IFERROR(VLOOKUP(C317,#REF!,5,0),0)</f>
        <v>0</v>
      </c>
      <c r="Q317" s="37">
        <f>IF(ISNUMBER(VLOOKUP(C317,#REF!,3,FALSE)),VLOOKUP(C317,#REF!,3,FALSE),1)</f>
        <v>1</v>
      </c>
      <c r="R317" s="37">
        <f t="shared" si="53"/>
        <v>0</v>
      </c>
      <c r="S317" s="38">
        <f t="shared" si="54"/>
        <v>0</v>
      </c>
      <c r="T317" s="152">
        <f>IFERROR(VLOOKUP(C317,#REF!,7,FALSE),0)-S317</f>
        <v>0</v>
      </c>
    </row>
    <row r="318" spans="2:20" ht="15" x14ac:dyDescent="0.2">
      <c r="B318" s="26" t="str">
        <f t="shared" ref="B318" si="62">G318</f>
        <v>ימים</v>
      </c>
      <c r="C318" s="39" t="str">
        <f>'מק"ט'!$C$3&amp;VLOOKUP(G318,'מק"ט'!$D$2:$E$9,2,FALSE)&amp;VLOOKUP(E318,'מק"ט'!$F$2:$G$9,2,FALSE)&amp;D318</f>
        <v>76120512</v>
      </c>
      <c r="D318" s="56">
        <v>12</v>
      </c>
      <c r="E318" s="85" t="s">
        <v>151</v>
      </c>
      <c r="F318" s="86" t="s">
        <v>19</v>
      </c>
      <c r="G318" s="49" t="s">
        <v>20</v>
      </c>
      <c r="H318" s="43"/>
      <c r="I318" s="43"/>
      <c r="J318" s="69"/>
      <c r="K318" s="45"/>
      <c r="L318" s="183">
        <f t="shared" si="35"/>
        <v>315</v>
      </c>
      <c r="O318" s="36"/>
      <c r="P318" s="37"/>
      <c r="Q318" s="37"/>
      <c r="R318" s="37"/>
      <c r="S318" s="38"/>
      <c r="T318" s="152"/>
    </row>
    <row r="319" spans="2:20" ht="14.25" customHeight="1" x14ac:dyDescent="0.2">
      <c r="B319" s="26" t="str">
        <f t="shared" si="56"/>
        <v>שבועות</v>
      </c>
      <c r="C319" s="39" t="str">
        <f>'מק"ט'!$C$3&amp;VLOOKUP(G319,'מק"ט'!$D$2:$E$9,2,FALSE)&amp;VLOOKUP(E319,'מק"ט'!$F$2:$G$9,2,FALSE)&amp;D319</f>
        <v>76130512</v>
      </c>
      <c r="D319" s="56">
        <v>12</v>
      </c>
      <c r="E319" s="85" t="s">
        <v>151</v>
      </c>
      <c r="F319" s="86" t="s">
        <v>19</v>
      </c>
      <c r="G319" s="49" t="s">
        <v>25</v>
      </c>
      <c r="H319" s="43"/>
      <c r="I319" s="43"/>
      <c r="J319" s="69"/>
      <c r="K319" s="45"/>
      <c r="L319" s="183">
        <f t="shared" si="35"/>
        <v>315</v>
      </c>
      <c r="O319" s="36">
        <f>IFERROR(VLOOKUP(C319,#REF!,6,0),0)</f>
        <v>0</v>
      </c>
      <c r="P319" s="37">
        <f>IFERROR(VLOOKUP(C319,#REF!,5,0),0)</f>
        <v>0</v>
      </c>
      <c r="Q319" s="37">
        <f>IF(ISNUMBER(VLOOKUP(C319,#REF!,3,FALSE)),VLOOKUP(C319,#REF!,3,FALSE),1)</f>
        <v>1</v>
      </c>
      <c r="R319" s="37">
        <f t="shared" si="53"/>
        <v>0</v>
      </c>
      <c r="S319" s="38">
        <f t="shared" si="54"/>
        <v>0</v>
      </c>
      <c r="T319" s="152">
        <f>IFERROR(VLOOKUP(C319,#REF!,7,FALSE),0)-S319</f>
        <v>0</v>
      </c>
    </row>
    <row r="320" spans="2:20" ht="15" x14ac:dyDescent="0.2">
      <c r="B320" s="26" t="str">
        <f t="shared" si="56"/>
        <v>חודשים</v>
      </c>
      <c r="C320" s="39" t="str">
        <f>'מק"ט'!$C$3&amp;VLOOKUP(G320,'מק"ט'!$D$2:$E$9,2,FALSE)&amp;VLOOKUP(E320,'מק"ט'!$F$2:$G$9,2,FALSE)&amp;D320</f>
        <v>76140512</v>
      </c>
      <c r="D320" s="56">
        <v>12</v>
      </c>
      <c r="E320" s="85" t="s">
        <v>151</v>
      </c>
      <c r="F320" s="86" t="s">
        <v>19</v>
      </c>
      <c r="G320" s="49" t="s">
        <v>23</v>
      </c>
      <c r="H320" s="43"/>
      <c r="I320" s="43"/>
      <c r="J320" s="69"/>
      <c r="K320" s="45"/>
      <c r="L320" s="183">
        <f t="shared" si="35"/>
        <v>315</v>
      </c>
      <c r="O320" s="36">
        <f>IFERROR(VLOOKUP(C320,#REF!,6,0),0)</f>
        <v>0</v>
      </c>
      <c r="P320" s="37">
        <f>IFERROR(VLOOKUP(C320,#REF!,5,0),0)</f>
        <v>0</v>
      </c>
      <c r="Q320" s="37">
        <f>IF(ISNUMBER(VLOOKUP(C320,#REF!,3,FALSE)),VLOOKUP(C320,#REF!,3,FALSE),1)</f>
        <v>1</v>
      </c>
      <c r="R320" s="37">
        <f t="shared" si="53"/>
        <v>0</v>
      </c>
      <c r="S320" s="38">
        <f t="shared" si="54"/>
        <v>0</v>
      </c>
      <c r="T320" s="152">
        <f>IFERROR(VLOOKUP(C320,#REF!,7,FALSE),0)-S320</f>
        <v>0</v>
      </c>
    </row>
    <row r="321" spans="2:20" ht="15.75" thickBot="1" x14ac:dyDescent="0.25">
      <c r="B321" s="26" t="str">
        <f t="shared" si="56"/>
        <v>עונתי גלובלי</v>
      </c>
      <c r="C321" s="105" t="str">
        <f>'מק"ט'!$C$3&amp;VLOOKUP(G321,'מק"ט'!$D$2:$E$9,2,FALSE)&amp;VLOOKUP(E321,'מק"ט'!$F$2:$G$9,2,FALSE)&amp;D321</f>
        <v>76150512</v>
      </c>
      <c r="D321" s="56">
        <v>12</v>
      </c>
      <c r="E321" s="85" t="s">
        <v>151</v>
      </c>
      <c r="F321" s="86" t="s">
        <v>19</v>
      </c>
      <c r="G321" s="49" t="s">
        <v>22</v>
      </c>
      <c r="H321" s="43"/>
      <c r="I321" s="43"/>
      <c r="J321" s="69"/>
      <c r="K321" s="45"/>
      <c r="L321" s="183">
        <f t="shared" si="35"/>
        <v>315</v>
      </c>
      <c r="O321" s="36">
        <f>IFERROR(VLOOKUP(C321,#REF!,6,0),0)</f>
        <v>0</v>
      </c>
      <c r="P321" s="37">
        <f>IFERROR(VLOOKUP(C321,#REF!,5,0),0)</f>
        <v>0</v>
      </c>
      <c r="Q321" s="37">
        <f>IF(ISNUMBER(VLOOKUP(C321,#REF!,3,FALSE)),VLOOKUP(C321,#REF!,3,FALSE),1)</f>
        <v>1</v>
      </c>
      <c r="R321" s="37">
        <f t="shared" si="53"/>
        <v>0</v>
      </c>
      <c r="S321" s="38">
        <f t="shared" si="54"/>
        <v>0</v>
      </c>
      <c r="T321" s="152">
        <f>IFERROR(VLOOKUP(C321,#REF!,7,FALSE),0)-S321</f>
        <v>0</v>
      </c>
    </row>
    <row r="322" spans="2:20" ht="15" x14ac:dyDescent="0.2">
      <c r="B322" s="26" t="str">
        <f t="shared" si="56"/>
        <v>עונתי גלובלי</v>
      </c>
      <c r="C322" s="30" t="str">
        <f>'מק"ט'!$C$3&amp;VLOOKUP(G322,'מק"ט'!$D$2:$E$9,2,FALSE)&amp;VLOOKUP(E322,'מק"ט'!$F$2:$G$9,2,FALSE)&amp;D322</f>
        <v>76150622</v>
      </c>
      <c r="D322" s="157">
        <v>22</v>
      </c>
      <c r="E322" s="92" t="s">
        <v>106</v>
      </c>
      <c r="F322" s="158" t="s">
        <v>211</v>
      </c>
      <c r="G322" s="94" t="s">
        <v>22</v>
      </c>
      <c r="H322" s="94"/>
      <c r="I322" s="94"/>
      <c r="J322" s="95">
        <v>0</v>
      </c>
      <c r="K322" s="159" t="s">
        <v>216</v>
      </c>
      <c r="L322" s="183">
        <f t="shared" si="35"/>
        <v>320</v>
      </c>
      <c r="O322" s="36">
        <f>IFERROR(VLOOKUP(C322,#REF!,6,0),0)</f>
        <v>0</v>
      </c>
      <c r="P322" s="37">
        <f>IFERROR(VLOOKUP(C322,#REF!,5,0),0)</f>
        <v>0</v>
      </c>
      <c r="Q322" s="37">
        <f>IF(ISNUMBER(VLOOKUP(C322,#REF!,3,FALSE)),VLOOKUP(C322,#REF!,3,FALSE),1)</f>
        <v>1</v>
      </c>
      <c r="R322" s="37">
        <f t="shared" si="53"/>
        <v>0</v>
      </c>
      <c r="S322" s="38">
        <f t="shared" si="54"/>
        <v>0</v>
      </c>
      <c r="T322" s="152">
        <f>IFERROR(VLOOKUP(C322,#REF!,7,FALSE),0)-S322</f>
        <v>0</v>
      </c>
    </row>
    <row r="323" spans="2:20" ht="15" x14ac:dyDescent="0.2">
      <c r="B323" s="26" t="str">
        <f t="shared" si="56"/>
        <v>תכניות/פרקים</v>
      </c>
      <c r="C323" s="39" t="str">
        <f>'מק"ט'!$C$3&amp;VLOOKUP(G323,'מק"ט'!$D$2:$E$9,2,FALSE)&amp;VLOOKUP(E323,'מק"ט'!$F$2:$G$9,2,FALSE)&amp;D323</f>
        <v>76110623</v>
      </c>
      <c r="D323" s="56">
        <v>23</v>
      </c>
      <c r="E323" s="85" t="s">
        <v>106</v>
      </c>
      <c r="F323" s="86" t="s">
        <v>212</v>
      </c>
      <c r="G323" s="49" t="s">
        <v>24</v>
      </c>
      <c r="H323" s="43"/>
      <c r="I323" s="43"/>
      <c r="J323" s="69"/>
      <c r="K323" s="45" t="s">
        <v>217</v>
      </c>
      <c r="L323" s="183">
        <f t="shared" si="35"/>
        <v>325</v>
      </c>
      <c r="O323" s="36">
        <f>IFERROR(VLOOKUP(C323,#REF!,6,0),0)</f>
        <v>0</v>
      </c>
      <c r="P323" s="37">
        <f>IFERROR(VLOOKUP(C323,#REF!,5,0),0)</f>
        <v>0</v>
      </c>
      <c r="Q323" s="37">
        <f>IF(ISNUMBER(VLOOKUP(C323,#REF!,3,FALSE)),VLOOKUP(C323,#REF!,3,FALSE),1)</f>
        <v>1</v>
      </c>
      <c r="R323" s="37">
        <f t="shared" si="53"/>
        <v>0</v>
      </c>
      <c r="S323" s="38">
        <f t="shared" si="54"/>
        <v>0</v>
      </c>
      <c r="T323" s="152">
        <f>IFERROR(VLOOKUP(C323,#REF!,7,FALSE),0)-S323</f>
        <v>0</v>
      </c>
    </row>
    <row r="324" spans="2:20" ht="15" x14ac:dyDescent="0.2">
      <c r="B324" s="26" t="str">
        <f t="shared" ref="B324:B325" si="63">G324</f>
        <v>ימים</v>
      </c>
      <c r="C324" s="39" t="str">
        <f>'מק"ט'!$C$3&amp;VLOOKUP(G324,'מק"ט'!$D$2:$E$9,2,FALSE)&amp;VLOOKUP(E324,'מק"ט'!$F$2:$G$9,2,FALSE)&amp;D324</f>
        <v>76120623</v>
      </c>
      <c r="D324" s="56">
        <v>23</v>
      </c>
      <c r="E324" s="85" t="s">
        <v>106</v>
      </c>
      <c r="F324" s="86" t="s">
        <v>212</v>
      </c>
      <c r="G324" s="49" t="s">
        <v>20</v>
      </c>
      <c r="H324" s="43"/>
      <c r="I324" s="43"/>
      <c r="J324" s="69"/>
      <c r="K324" s="45"/>
      <c r="L324" s="183">
        <f t="shared" si="35"/>
        <v>325</v>
      </c>
      <c r="O324" s="36"/>
      <c r="P324" s="37"/>
      <c r="Q324" s="37"/>
      <c r="R324" s="37"/>
      <c r="S324" s="38"/>
      <c r="T324" s="152"/>
    </row>
    <row r="325" spans="2:20" ht="15" x14ac:dyDescent="0.2">
      <c r="B325" s="26" t="str">
        <f t="shared" si="63"/>
        <v>שבועות</v>
      </c>
      <c r="C325" s="39" t="str">
        <f>'מק"ט'!$C$3&amp;VLOOKUP(G325,'מק"ט'!$D$2:$E$9,2,FALSE)&amp;VLOOKUP(E325,'מק"ט'!$F$2:$G$9,2,FALSE)&amp;D325</f>
        <v>76130623</v>
      </c>
      <c r="D325" s="56">
        <v>23</v>
      </c>
      <c r="E325" s="85" t="s">
        <v>106</v>
      </c>
      <c r="F325" s="86" t="s">
        <v>212</v>
      </c>
      <c r="G325" s="49" t="s">
        <v>25</v>
      </c>
      <c r="H325" s="43"/>
      <c r="I325" s="43"/>
      <c r="J325" s="69"/>
      <c r="K325" s="45"/>
      <c r="L325" s="183">
        <f t="shared" si="35"/>
        <v>325</v>
      </c>
      <c r="O325" s="36"/>
      <c r="P325" s="37"/>
      <c r="Q325" s="37"/>
      <c r="R325" s="37"/>
      <c r="S325" s="38"/>
      <c r="T325" s="152"/>
    </row>
    <row r="326" spans="2:20" ht="15" x14ac:dyDescent="0.2">
      <c r="B326" s="26" t="str">
        <f t="shared" ref="B326:B327" si="64">G326</f>
        <v>חודשים</v>
      </c>
      <c r="C326" s="39" t="str">
        <f>'מק"ט'!$C$3&amp;VLOOKUP(G326,'מק"ט'!$D$2:$E$9,2,FALSE)&amp;VLOOKUP(E326,'מק"ט'!$F$2:$G$9,2,FALSE)&amp;D326</f>
        <v>76140623</v>
      </c>
      <c r="D326" s="56">
        <v>23</v>
      </c>
      <c r="E326" s="85" t="s">
        <v>106</v>
      </c>
      <c r="F326" s="86" t="s">
        <v>212</v>
      </c>
      <c r="G326" s="49" t="s">
        <v>23</v>
      </c>
      <c r="H326" s="43"/>
      <c r="I326" s="43"/>
      <c r="J326" s="69"/>
      <c r="K326" s="45"/>
      <c r="L326" s="183">
        <f t="shared" si="35"/>
        <v>325</v>
      </c>
      <c r="O326" s="36"/>
      <c r="P326" s="37"/>
      <c r="Q326" s="37"/>
      <c r="R326" s="37"/>
      <c r="S326" s="38"/>
      <c r="T326" s="152"/>
    </row>
    <row r="327" spans="2:20" ht="15" x14ac:dyDescent="0.2">
      <c r="B327" s="26" t="str">
        <f t="shared" si="64"/>
        <v>עונתי גלובלי</v>
      </c>
      <c r="C327" s="39" t="str">
        <f>'מק"ט'!$C$3&amp;VLOOKUP(G327,'מק"ט'!$D$2:$E$9,2,FALSE)&amp;VLOOKUP(E327,'מק"ט'!$F$2:$G$9,2,FALSE)&amp;D327</f>
        <v>76150623</v>
      </c>
      <c r="D327" s="56">
        <v>23</v>
      </c>
      <c r="E327" s="85" t="s">
        <v>106</v>
      </c>
      <c r="F327" s="86" t="s">
        <v>212</v>
      </c>
      <c r="G327" s="49" t="s">
        <v>22</v>
      </c>
      <c r="H327" s="43"/>
      <c r="I327" s="43"/>
      <c r="J327" s="69"/>
      <c r="K327" s="45"/>
      <c r="L327" s="183">
        <f t="shared" si="35"/>
        <v>325</v>
      </c>
      <c r="O327" s="36"/>
      <c r="P327" s="37"/>
      <c r="Q327" s="37"/>
      <c r="R327" s="37"/>
      <c r="S327" s="38"/>
      <c r="T327" s="152"/>
    </row>
    <row r="328" spans="2:20" ht="15" x14ac:dyDescent="0.2">
      <c r="B328" s="26" t="str">
        <f t="shared" si="56"/>
        <v>תכניות/פרקים</v>
      </c>
      <c r="C328" s="39" t="str">
        <f>'מק"ט'!$C$3&amp;VLOOKUP(G328,'מק"ט'!$D$2:$E$9,2,FALSE)&amp;VLOOKUP(E328,'מק"ט'!$F$2:$G$9,2,FALSE)&amp;D328</f>
        <v>76110624</v>
      </c>
      <c r="D328" s="46">
        <v>24</v>
      </c>
      <c r="E328" s="87" t="s">
        <v>106</v>
      </c>
      <c r="F328" s="88" t="s">
        <v>218</v>
      </c>
      <c r="G328" s="49" t="s">
        <v>24</v>
      </c>
      <c r="H328" s="49"/>
      <c r="I328" s="49"/>
      <c r="J328" s="62"/>
      <c r="K328" s="51" t="s">
        <v>217</v>
      </c>
      <c r="L328" s="183">
        <f t="shared" si="35"/>
        <v>330</v>
      </c>
      <c r="O328" s="36">
        <f>IFERROR(VLOOKUP(C328,#REF!,6,0),0)</f>
        <v>0</v>
      </c>
      <c r="P328" s="37">
        <f>IFERROR(VLOOKUP(C328,#REF!,5,0),0)</f>
        <v>0</v>
      </c>
      <c r="Q328" s="37">
        <f>IF(ISNUMBER(VLOOKUP(C328,#REF!,3,FALSE)),VLOOKUP(C328,#REF!,3,FALSE),1)</f>
        <v>1</v>
      </c>
      <c r="R328" s="37">
        <f t="shared" si="53"/>
        <v>0</v>
      </c>
      <c r="S328" s="38">
        <f t="shared" si="54"/>
        <v>0</v>
      </c>
      <c r="T328" s="152">
        <f>IFERROR(VLOOKUP(C328,#REF!,7,FALSE),0)-S328</f>
        <v>0</v>
      </c>
    </row>
    <row r="329" spans="2:20" ht="15" x14ac:dyDescent="0.2">
      <c r="B329" s="26" t="str">
        <f t="shared" si="56"/>
        <v>ימים</v>
      </c>
      <c r="C329" s="39" t="str">
        <f>'מק"ט'!$C$3&amp;VLOOKUP(G329,'מק"ט'!$D$2:$E$9,2,FALSE)&amp;VLOOKUP(E329,'מק"ט'!$F$2:$G$9,2,FALSE)&amp;D329</f>
        <v>76120624</v>
      </c>
      <c r="D329" s="46">
        <v>24</v>
      </c>
      <c r="E329" s="87" t="s">
        <v>106</v>
      </c>
      <c r="F329" s="88" t="s">
        <v>218</v>
      </c>
      <c r="G329" s="49" t="s">
        <v>20</v>
      </c>
      <c r="H329" s="49"/>
      <c r="I329" s="49"/>
      <c r="J329" s="62"/>
      <c r="K329" s="51"/>
      <c r="L329" s="183">
        <f t="shared" si="35"/>
        <v>330</v>
      </c>
      <c r="O329" s="36"/>
      <c r="P329" s="37"/>
      <c r="Q329" s="37"/>
      <c r="R329" s="37"/>
      <c r="S329" s="38"/>
      <c r="T329" s="152"/>
    </row>
    <row r="330" spans="2:20" ht="15" x14ac:dyDescent="0.2">
      <c r="B330" s="26" t="str">
        <f t="shared" ref="B330:B332" si="65">G330</f>
        <v>שבועות</v>
      </c>
      <c r="C330" s="39" t="str">
        <f>'מק"ט'!$C$3&amp;VLOOKUP(G330,'מק"ט'!$D$2:$E$9,2,FALSE)&amp;VLOOKUP(E330,'מק"ט'!$F$2:$G$9,2,FALSE)&amp;D330</f>
        <v>76130624</v>
      </c>
      <c r="D330" s="46">
        <v>24</v>
      </c>
      <c r="E330" s="87" t="s">
        <v>106</v>
      </c>
      <c r="F330" s="88" t="s">
        <v>218</v>
      </c>
      <c r="G330" s="49" t="s">
        <v>25</v>
      </c>
      <c r="H330" s="49"/>
      <c r="I330" s="49"/>
      <c r="J330" s="62"/>
      <c r="K330" s="51"/>
      <c r="L330" s="183">
        <f t="shared" si="35"/>
        <v>330</v>
      </c>
      <c r="O330" s="36"/>
      <c r="P330" s="37"/>
      <c r="Q330" s="37"/>
      <c r="R330" s="37"/>
      <c r="S330" s="38"/>
      <c r="T330" s="152"/>
    </row>
    <row r="331" spans="2:20" ht="15" x14ac:dyDescent="0.2">
      <c r="B331" s="26" t="str">
        <f t="shared" si="65"/>
        <v>חודשים</v>
      </c>
      <c r="C331" s="39" t="str">
        <f>'מק"ט'!$C$3&amp;VLOOKUP(G331,'מק"ט'!$D$2:$E$9,2,FALSE)&amp;VLOOKUP(E331,'מק"ט'!$F$2:$G$9,2,FALSE)&amp;D331</f>
        <v>76140624</v>
      </c>
      <c r="D331" s="46">
        <v>24</v>
      </c>
      <c r="E331" s="87" t="s">
        <v>106</v>
      </c>
      <c r="F331" s="88" t="s">
        <v>218</v>
      </c>
      <c r="G331" s="49" t="s">
        <v>23</v>
      </c>
      <c r="H331" s="49"/>
      <c r="I331" s="49"/>
      <c r="J331" s="62"/>
      <c r="K331" s="51"/>
      <c r="L331" s="183">
        <f t="shared" si="35"/>
        <v>330</v>
      </c>
      <c r="O331" s="36"/>
      <c r="P331" s="37"/>
      <c r="Q331" s="37"/>
      <c r="R331" s="37"/>
      <c r="S331" s="38"/>
      <c r="T331" s="152"/>
    </row>
    <row r="332" spans="2:20" ht="15" x14ac:dyDescent="0.2">
      <c r="B332" s="26" t="str">
        <f t="shared" si="65"/>
        <v>עונתי גלובלי</v>
      </c>
      <c r="C332" s="39" t="str">
        <f>'מק"ט'!$C$3&amp;VLOOKUP(G332,'מק"ט'!$D$2:$E$9,2,FALSE)&amp;VLOOKUP(E332,'מק"ט'!$F$2:$G$9,2,FALSE)&amp;D332</f>
        <v>76150624</v>
      </c>
      <c r="D332" s="46">
        <v>24</v>
      </c>
      <c r="E332" s="87" t="s">
        <v>106</v>
      </c>
      <c r="F332" s="88" t="s">
        <v>218</v>
      </c>
      <c r="G332" s="49" t="s">
        <v>22</v>
      </c>
      <c r="H332" s="49"/>
      <c r="I332" s="49"/>
      <c r="J332" s="62"/>
      <c r="K332" s="51"/>
      <c r="L332" s="183">
        <f t="shared" si="35"/>
        <v>330</v>
      </c>
      <c r="O332" s="36"/>
      <c r="P332" s="37"/>
      <c r="Q332" s="37"/>
      <c r="R332" s="37"/>
      <c r="S332" s="38"/>
      <c r="T332" s="152"/>
    </row>
    <row r="333" spans="2:20" ht="15" x14ac:dyDescent="0.2">
      <c r="B333" s="26" t="str">
        <f t="shared" si="56"/>
        <v>תכניות/פרקים</v>
      </c>
      <c r="C333" s="39" t="str">
        <f>'מק"ט'!$C$3&amp;VLOOKUP(G333,'מק"ט'!$D$2:$E$9,2,FALSE)&amp;VLOOKUP(E333,'מק"ט'!$F$2:$G$9,2,FALSE)&amp;D333</f>
        <v>76110625</v>
      </c>
      <c r="D333" s="56">
        <v>25</v>
      </c>
      <c r="E333" s="85" t="s">
        <v>106</v>
      </c>
      <c r="F333" s="86" t="s">
        <v>213</v>
      </c>
      <c r="G333" s="49" t="s">
        <v>24</v>
      </c>
      <c r="H333" s="43"/>
      <c r="I333" s="43"/>
      <c r="J333" s="69"/>
      <c r="K333" s="45" t="s">
        <v>217</v>
      </c>
      <c r="L333" s="183">
        <f t="shared" si="35"/>
        <v>335</v>
      </c>
      <c r="O333" s="36">
        <f>IFERROR(VLOOKUP(C333,#REF!,6,0),0)</f>
        <v>0</v>
      </c>
      <c r="P333" s="37">
        <f>IFERROR(VLOOKUP(C333,#REF!,5,0),0)</f>
        <v>0</v>
      </c>
      <c r="Q333" s="37">
        <f>IF(ISNUMBER(VLOOKUP(C333,#REF!,3,FALSE)),VLOOKUP(C333,#REF!,3,FALSE),1)</f>
        <v>1</v>
      </c>
      <c r="R333" s="37">
        <f t="shared" si="53"/>
        <v>0</v>
      </c>
      <c r="S333" s="38">
        <f t="shared" si="54"/>
        <v>0</v>
      </c>
      <c r="T333" s="152">
        <f>IFERROR(VLOOKUP(C333,#REF!,7,FALSE),0)-S333</f>
        <v>0</v>
      </c>
    </row>
    <row r="334" spans="2:20" ht="15" x14ac:dyDescent="0.2">
      <c r="B334" s="26" t="str">
        <f t="shared" si="56"/>
        <v>ימים</v>
      </c>
      <c r="C334" s="39" t="str">
        <f>'מק"ט'!$C$3&amp;VLOOKUP(G334,'מק"ט'!$D$2:$E$9,2,FALSE)&amp;VLOOKUP(E334,'מק"ט'!$F$2:$G$9,2,FALSE)&amp;D334</f>
        <v>76120625</v>
      </c>
      <c r="D334" s="56">
        <v>25</v>
      </c>
      <c r="E334" s="85" t="s">
        <v>106</v>
      </c>
      <c r="F334" s="86" t="s">
        <v>213</v>
      </c>
      <c r="G334" s="49" t="s">
        <v>20</v>
      </c>
      <c r="H334" s="43"/>
      <c r="I334" s="43"/>
      <c r="J334" s="69"/>
      <c r="K334" s="45" t="s">
        <v>217</v>
      </c>
      <c r="L334" s="183">
        <f t="shared" si="35"/>
        <v>335</v>
      </c>
      <c r="O334" s="36">
        <f>IFERROR(VLOOKUP(C334,#REF!,6,0),0)</f>
        <v>0</v>
      </c>
      <c r="P334" s="37">
        <f>IFERROR(VLOOKUP(C334,#REF!,5,0),0)</f>
        <v>0</v>
      </c>
      <c r="Q334" s="37">
        <f>IF(ISNUMBER(VLOOKUP(C334,#REF!,3,FALSE)),VLOOKUP(C334,#REF!,3,FALSE),1)</f>
        <v>1</v>
      </c>
      <c r="R334" s="37">
        <f t="shared" si="53"/>
        <v>0</v>
      </c>
      <c r="S334" s="38">
        <f t="shared" si="54"/>
        <v>0</v>
      </c>
      <c r="T334" s="152">
        <f>IFERROR(VLOOKUP(C334,#REF!,7,FALSE),0)-S334</f>
        <v>0</v>
      </c>
    </row>
    <row r="335" spans="2:20" ht="15" x14ac:dyDescent="0.2">
      <c r="B335" s="26" t="str">
        <f t="shared" ref="B335:B337" si="66">G335</f>
        <v>שבועות</v>
      </c>
      <c r="C335" s="39" t="str">
        <f>'מק"ט'!$C$3&amp;VLOOKUP(G335,'מק"ט'!$D$2:$E$9,2,FALSE)&amp;VLOOKUP(E335,'מק"ט'!$F$2:$G$9,2,FALSE)&amp;D335</f>
        <v>76130625</v>
      </c>
      <c r="D335" s="56">
        <v>25</v>
      </c>
      <c r="E335" s="85" t="s">
        <v>106</v>
      </c>
      <c r="F335" s="86" t="s">
        <v>213</v>
      </c>
      <c r="G335" s="49" t="s">
        <v>25</v>
      </c>
      <c r="H335" s="43"/>
      <c r="I335" s="43"/>
      <c r="J335" s="69"/>
      <c r="K335" s="45"/>
      <c r="L335" s="183">
        <f t="shared" si="35"/>
        <v>335</v>
      </c>
      <c r="O335" s="36"/>
      <c r="P335" s="37"/>
      <c r="Q335" s="37"/>
      <c r="R335" s="37"/>
      <c r="S335" s="38"/>
      <c r="T335" s="152"/>
    </row>
    <row r="336" spans="2:20" ht="15" x14ac:dyDescent="0.2">
      <c r="B336" s="26" t="str">
        <f t="shared" si="66"/>
        <v>חודשים</v>
      </c>
      <c r="C336" s="39" t="str">
        <f>'מק"ט'!$C$3&amp;VLOOKUP(G336,'מק"ט'!$D$2:$E$9,2,FALSE)&amp;VLOOKUP(E336,'מק"ט'!$F$2:$G$9,2,FALSE)&amp;D336</f>
        <v>76140625</v>
      </c>
      <c r="D336" s="56">
        <v>25</v>
      </c>
      <c r="E336" s="85" t="s">
        <v>106</v>
      </c>
      <c r="F336" s="86" t="s">
        <v>213</v>
      </c>
      <c r="G336" s="49" t="s">
        <v>23</v>
      </c>
      <c r="H336" s="43"/>
      <c r="I336" s="43"/>
      <c r="J336" s="69"/>
      <c r="K336" s="45"/>
      <c r="L336" s="183">
        <f t="shared" si="35"/>
        <v>335</v>
      </c>
      <c r="O336" s="36"/>
      <c r="P336" s="37"/>
      <c r="Q336" s="37"/>
      <c r="R336" s="37"/>
      <c r="S336" s="38"/>
      <c r="T336" s="152"/>
    </row>
    <row r="337" spans="2:20" ht="15" x14ac:dyDescent="0.2">
      <c r="B337" s="26" t="str">
        <f t="shared" si="66"/>
        <v>עונתי גלובלי</v>
      </c>
      <c r="C337" s="39" t="str">
        <f>'מק"ט'!$C$3&amp;VLOOKUP(G337,'מק"ט'!$D$2:$E$9,2,FALSE)&amp;VLOOKUP(E337,'מק"ט'!$F$2:$G$9,2,FALSE)&amp;D337</f>
        <v>76150625</v>
      </c>
      <c r="D337" s="56">
        <v>25</v>
      </c>
      <c r="E337" s="85" t="s">
        <v>106</v>
      </c>
      <c r="F337" s="86" t="s">
        <v>213</v>
      </c>
      <c r="G337" s="49" t="s">
        <v>22</v>
      </c>
      <c r="H337" s="43"/>
      <c r="I337" s="43"/>
      <c r="J337" s="69"/>
      <c r="K337" s="45"/>
      <c r="L337" s="183">
        <f t="shared" si="35"/>
        <v>335</v>
      </c>
      <c r="O337" s="36"/>
      <c r="P337" s="37"/>
      <c r="Q337" s="37"/>
      <c r="R337" s="37"/>
      <c r="S337" s="38"/>
      <c r="T337" s="152"/>
    </row>
    <row r="338" spans="2:20" ht="15" x14ac:dyDescent="0.2">
      <c r="B338" s="26" t="str">
        <f t="shared" si="56"/>
        <v>תכניות/פרקים</v>
      </c>
      <c r="C338" s="39" t="str">
        <f>'מק"ט'!$C$3&amp;VLOOKUP(G338,'מק"ט'!$D$2:$E$9,2,FALSE)&amp;VLOOKUP(E338,'מק"ט'!$F$2:$G$9,2,FALSE)&amp;D338</f>
        <v>76110626</v>
      </c>
      <c r="D338" s="46">
        <v>26</v>
      </c>
      <c r="E338" s="87" t="s">
        <v>106</v>
      </c>
      <c r="F338" s="88" t="s">
        <v>214</v>
      </c>
      <c r="G338" s="49" t="s">
        <v>24</v>
      </c>
      <c r="H338" s="49"/>
      <c r="I338" s="49"/>
      <c r="J338" s="62"/>
      <c r="K338" s="51" t="s">
        <v>217</v>
      </c>
      <c r="L338" s="183">
        <f t="shared" si="35"/>
        <v>340</v>
      </c>
      <c r="O338" s="36">
        <f>IFERROR(VLOOKUP(C338,#REF!,6,0),0)</f>
        <v>0</v>
      </c>
      <c r="P338" s="37">
        <f>IFERROR(VLOOKUP(C338,#REF!,5,0),0)</f>
        <v>0</v>
      </c>
      <c r="Q338" s="37">
        <f>IF(ISNUMBER(VLOOKUP(C338,#REF!,3,FALSE)),VLOOKUP(C338,#REF!,3,FALSE),1)</f>
        <v>1</v>
      </c>
      <c r="R338" s="37">
        <f t="shared" si="53"/>
        <v>0</v>
      </c>
      <c r="S338" s="38">
        <f t="shared" si="54"/>
        <v>0</v>
      </c>
      <c r="T338" s="152">
        <f>IFERROR(VLOOKUP(C338,#REF!,7,FALSE),0)-S338</f>
        <v>0</v>
      </c>
    </row>
    <row r="339" spans="2:20" ht="15" x14ac:dyDescent="0.2">
      <c r="B339" s="26" t="str">
        <f t="shared" si="56"/>
        <v>ימים</v>
      </c>
      <c r="C339" s="39" t="str">
        <f>'מק"ט'!$C$3&amp;VLOOKUP(G339,'מק"ט'!$D$2:$E$9,2,FALSE)&amp;VLOOKUP(E339,'מק"ט'!$F$2:$G$9,2,FALSE)&amp;D339</f>
        <v>76120626</v>
      </c>
      <c r="D339" s="46">
        <v>26</v>
      </c>
      <c r="E339" s="87" t="s">
        <v>106</v>
      </c>
      <c r="F339" s="88" t="s">
        <v>214</v>
      </c>
      <c r="G339" s="49" t="s">
        <v>20</v>
      </c>
      <c r="H339" s="49"/>
      <c r="I339" s="49"/>
      <c r="J339" s="62"/>
      <c r="K339" s="51" t="s">
        <v>217</v>
      </c>
      <c r="L339" s="183">
        <f t="shared" si="35"/>
        <v>340</v>
      </c>
      <c r="O339" s="36">
        <f>IFERROR(VLOOKUP(C339,#REF!,6,0),0)</f>
        <v>0</v>
      </c>
      <c r="P339" s="37">
        <f>IFERROR(VLOOKUP(C339,#REF!,5,0),0)</f>
        <v>0</v>
      </c>
      <c r="Q339" s="37">
        <f>IF(ISNUMBER(VLOOKUP(C339,#REF!,3,FALSE)),VLOOKUP(C339,#REF!,3,FALSE),1)</f>
        <v>1</v>
      </c>
      <c r="R339" s="37">
        <f t="shared" si="53"/>
        <v>0</v>
      </c>
      <c r="S339" s="38">
        <f t="shared" si="54"/>
        <v>0</v>
      </c>
      <c r="T339" s="152">
        <f>IFERROR(VLOOKUP(C339,#REF!,7,FALSE),0)-S339</f>
        <v>0</v>
      </c>
    </row>
    <row r="340" spans="2:20" ht="15" x14ac:dyDescent="0.2">
      <c r="B340" s="26" t="str">
        <f t="shared" ref="B340:B342" si="67">G340</f>
        <v>שבועות</v>
      </c>
      <c r="C340" s="39" t="str">
        <f>'מק"ט'!$C$3&amp;VLOOKUP(G340,'מק"ט'!$D$2:$E$9,2,FALSE)&amp;VLOOKUP(E340,'מק"ט'!$F$2:$G$9,2,FALSE)&amp;D340</f>
        <v>76130626</v>
      </c>
      <c r="D340" s="46">
        <v>26</v>
      </c>
      <c r="E340" s="87" t="s">
        <v>106</v>
      </c>
      <c r="F340" s="88" t="s">
        <v>214</v>
      </c>
      <c r="G340" s="49" t="s">
        <v>25</v>
      </c>
      <c r="H340" s="49"/>
      <c r="I340" s="49"/>
      <c r="J340" s="62"/>
      <c r="K340" s="51"/>
      <c r="L340" s="183">
        <f t="shared" si="35"/>
        <v>340</v>
      </c>
      <c r="O340" s="36"/>
      <c r="P340" s="37"/>
      <c r="Q340" s="37"/>
      <c r="R340" s="37"/>
      <c r="S340" s="38"/>
      <c r="T340" s="152"/>
    </row>
    <row r="341" spans="2:20" ht="15" x14ac:dyDescent="0.2">
      <c r="B341" s="26" t="str">
        <f t="shared" si="67"/>
        <v>חודשים</v>
      </c>
      <c r="C341" s="39" t="str">
        <f>'מק"ט'!$C$3&amp;VLOOKUP(G341,'מק"ט'!$D$2:$E$9,2,FALSE)&amp;VLOOKUP(E341,'מק"ט'!$F$2:$G$9,2,FALSE)&amp;D341</f>
        <v>76140626</v>
      </c>
      <c r="D341" s="46">
        <v>26</v>
      </c>
      <c r="E341" s="87" t="s">
        <v>106</v>
      </c>
      <c r="F341" s="88" t="s">
        <v>214</v>
      </c>
      <c r="G341" s="49" t="s">
        <v>23</v>
      </c>
      <c r="H341" s="49"/>
      <c r="I341" s="49"/>
      <c r="J341" s="62"/>
      <c r="K341" s="51"/>
      <c r="L341" s="183">
        <f t="shared" si="35"/>
        <v>340</v>
      </c>
      <c r="O341" s="36"/>
      <c r="P341" s="37"/>
      <c r="Q341" s="37"/>
      <c r="R341" s="37"/>
      <c r="S341" s="38"/>
      <c r="T341" s="152"/>
    </row>
    <row r="342" spans="2:20" ht="15" x14ac:dyDescent="0.2">
      <c r="B342" s="26" t="str">
        <f t="shared" si="67"/>
        <v>עונתי גלובלי</v>
      </c>
      <c r="C342" s="39" t="str">
        <f>'מק"ט'!$C$3&amp;VLOOKUP(G342,'מק"ט'!$D$2:$E$9,2,FALSE)&amp;VLOOKUP(E342,'מק"ט'!$F$2:$G$9,2,FALSE)&amp;D342</f>
        <v>76150626</v>
      </c>
      <c r="D342" s="46">
        <v>26</v>
      </c>
      <c r="E342" s="87" t="s">
        <v>106</v>
      </c>
      <c r="F342" s="88" t="s">
        <v>214</v>
      </c>
      <c r="G342" s="49" t="s">
        <v>22</v>
      </c>
      <c r="H342" s="49"/>
      <c r="I342" s="49"/>
      <c r="J342" s="62"/>
      <c r="K342" s="51"/>
      <c r="L342" s="183">
        <f t="shared" si="35"/>
        <v>340</v>
      </c>
      <c r="O342" s="36"/>
      <c r="P342" s="37"/>
      <c r="Q342" s="37"/>
      <c r="R342" s="37"/>
      <c r="S342" s="38"/>
      <c r="T342" s="152"/>
    </row>
    <row r="343" spans="2:20" ht="15" x14ac:dyDescent="0.2">
      <c r="B343" s="26" t="str">
        <f t="shared" si="56"/>
        <v>תכניות/פרקים</v>
      </c>
      <c r="C343" s="39" t="str">
        <f>'מק"ט'!$C$3&amp;VLOOKUP(G343,'מק"ט'!$D$2:$E$9,2,FALSE)&amp;VLOOKUP(E343,'מק"ט'!$F$2:$G$9,2,FALSE)&amp;D343</f>
        <v>76110627</v>
      </c>
      <c r="D343" s="56">
        <v>27</v>
      </c>
      <c r="E343" s="85" t="s">
        <v>106</v>
      </c>
      <c r="F343" s="86" t="s">
        <v>215</v>
      </c>
      <c r="G343" s="49" t="s">
        <v>24</v>
      </c>
      <c r="H343" s="43"/>
      <c r="I343" s="43"/>
      <c r="J343" s="69"/>
      <c r="K343" s="45" t="s">
        <v>217</v>
      </c>
      <c r="L343" s="183">
        <f t="shared" si="35"/>
        <v>345</v>
      </c>
      <c r="O343" s="36">
        <f>IFERROR(VLOOKUP(C343,#REF!,6,0),0)</f>
        <v>0</v>
      </c>
      <c r="P343" s="37">
        <f>IFERROR(VLOOKUP(C343,#REF!,5,0),0)</f>
        <v>0</v>
      </c>
      <c r="Q343" s="37">
        <f>IF(ISNUMBER(VLOOKUP(C343,#REF!,3,FALSE)),VLOOKUP(C343,#REF!,3,FALSE),1)</f>
        <v>1</v>
      </c>
      <c r="R343" s="37">
        <f t="shared" si="53"/>
        <v>0</v>
      </c>
      <c r="S343" s="38">
        <f t="shared" si="54"/>
        <v>0</v>
      </c>
      <c r="T343" s="152">
        <f>IFERROR(VLOOKUP(C343,#REF!,7,FALSE),0)-S343</f>
        <v>0</v>
      </c>
    </row>
    <row r="344" spans="2:20" ht="15" x14ac:dyDescent="0.2">
      <c r="B344" s="26" t="str">
        <f t="shared" si="56"/>
        <v>ימים</v>
      </c>
      <c r="C344" s="39" t="str">
        <f>'מק"ט'!$C$3&amp;VLOOKUP(G344,'מק"ט'!$D$2:$E$9,2,FALSE)&amp;VLOOKUP(E344,'מק"ט'!$F$2:$G$9,2,FALSE)&amp;D344</f>
        <v>76120627</v>
      </c>
      <c r="D344" s="56">
        <v>27</v>
      </c>
      <c r="E344" s="85" t="s">
        <v>106</v>
      </c>
      <c r="F344" s="86" t="s">
        <v>215</v>
      </c>
      <c r="G344" s="49" t="s">
        <v>20</v>
      </c>
      <c r="H344" s="43"/>
      <c r="I344" s="43"/>
      <c r="J344" s="69"/>
      <c r="K344" s="45" t="s">
        <v>217</v>
      </c>
      <c r="L344" s="183">
        <f t="shared" si="35"/>
        <v>345</v>
      </c>
      <c r="O344" s="36">
        <f>IFERROR(VLOOKUP(C344,#REF!,6,0),0)</f>
        <v>0</v>
      </c>
      <c r="P344" s="37">
        <f>IFERROR(VLOOKUP(C344,#REF!,5,0),0)</f>
        <v>0</v>
      </c>
      <c r="Q344" s="37">
        <f>IF(ISNUMBER(VLOOKUP(C344,#REF!,3,FALSE)),VLOOKUP(C344,#REF!,3,FALSE),1)</f>
        <v>1</v>
      </c>
      <c r="R344" s="37">
        <f t="shared" si="53"/>
        <v>0</v>
      </c>
      <c r="S344" s="38">
        <f t="shared" si="54"/>
        <v>0</v>
      </c>
      <c r="T344" s="152">
        <f>IFERROR(VLOOKUP(C344,#REF!,7,FALSE),0)-S344</f>
        <v>0</v>
      </c>
    </row>
    <row r="345" spans="2:20" ht="15" x14ac:dyDescent="0.2">
      <c r="B345" s="26" t="str">
        <f t="shared" ref="B345:B347" si="68">G345</f>
        <v>שבועות</v>
      </c>
      <c r="C345" s="39" t="str">
        <f>'מק"ט'!$C$3&amp;VLOOKUP(G345,'מק"ט'!$D$2:$E$9,2,FALSE)&amp;VLOOKUP(E345,'מק"ט'!$F$2:$G$9,2,FALSE)&amp;D345</f>
        <v>76130627</v>
      </c>
      <c r="D345" s="56">
        <v>27</v>
      </c>
      <c r="E345" s="85" t="s">
        <v>106</v>
      </c>
      <c r="F345" s="86" t="s">
        <v>215</v>
      </c>
      <c r="G345" s="49" t="s">
        <v>25</v>
      </c>
      <c r="H345" s="43"/>
      <c r="I345" s="43"/>
      <c r="J345" s="69"/>
      <c r="K345" s="45"/>
      <c r="L345" s="183">
        <f t="shared" si="35"/>
        <v>345</v>
      </c>
      <c r="O345" s="36"/>
      <c r="P345" s="37"/>
      <c r="Q345" s="37"/>
      <c r="R345" s="37"/>
      <c r="S345" s="38"/>
      <c r="T345" s="152"/>
    </row>
    <row r="346" spans="2:20" ht="15" x14ac:dyDescent="0.2">
      <c r="B346" s="26" t="str">
        <f t="shared" si="68"/>
        <v>חודשים</v>
      </c>
      <c r="C346" s="39" t="str">
        <f>'מק"ט'!$C$3&amp;VLOOKUP(G346,'מק"ט'!$D$2:$E$9,2,FALSE)&amp;VLOOKUP(E346,'מק"ט'!$F$2:$G$9,2,FALSE)&amp;D346</f>
        <v>76140627</v>
      </c>
      <c r="D346" s="56">
        <v>27</v>
      </c>
      <c r="E346" s="85" t="s">
        <v>106</v>
      </c>
      <c r="F346" s="86" t="s">
        <v>215</v>
      </c>
      <c r="G346" s="49" t="s">
        <v>23</v>
      </c>
      <c r="H346" s="43"/>
      <c r="I346" s="43"/>
      <c r="J346" s="69"/>
      <c r="K346" s="45"/>
      <c r="L346" s="183">
        <f t="shared" si="35"/>
        <v>345</v>
      </c>
      <c r="O346" s="36"/>
      <c r="P346" s="37"/>
      <c r="Q346" s="37"/>
      <c r="R346" s="37"/>
      <c r="S346" s="38"/>
      <c r="T346" s="152"/>
    </row>
    <row r="347" spans="2:20" ht="15" x14ac:dyDescent="0.2">
      <c r="B347" s="26" t="str">
        <f t="shared" si="68"/>
        <v>עונתי גלובלי</v>
      </c>
      <c r="C347" s="39" t="str">
        <f>'מק"ט'!$C$3&amp;VLOOKUP(G347,'מק"ט'!$D$2:$E$9,2,FALSE)&amp;VLOOKUP(E347,'מק"ט'!$F$2:$G$9,2,FALSE)&amp;D347</f>
        <v>76150627</v>
      </c>
      <c r="D347" s="56">
        <v>27</v>
      </c>
      <c r="E347" s="85" t="s">
        <v>106</v>
      </c>
      <c r="F347" s="86" t="s">
        <v>215</v>
      </c>
      <c r="G347" s="49" t="s">
        <v>22</v>
      </c>
      <c r="H347" s="43"/>
      <c r="I347" s="43"/>
      <c r="J347" s="69"/>
      <c r="K347" s="45"/>
      <c r="L347" s="183">
        <f t="shared" si="35"/>
        <v>345</v>
      </c>
      <c r="O347" s="36"/>
      <c r="P347" s="37"/>
      <c r="Q347" s="37"/>
      <c r="R347" s="37"/>
      <c r="S347" s="38"/>
      <c r="T347" s="152"/>
    </row>
    <row r="348" spans="2:20" ht="15" x14ac:dyDescent="0.2">
      <c r="B348" s="26" t="str">
        <f t="shared" si="56"/>
        <v>תכניות/פרקים</v>
      </c>
      <c r="C348" s="39" t="str">
        <f>'מק"ט'!$C$3&amp;VLOOKUP(G348,'מק"ט'!$D$2:$E$9,2,FALSE)&amp;VLOOKUP(E348,'מק"ט'!$F$2:$G$9,2,FALSE)&amp;D348</f>
        <v>76110600</v>
      </c>
      <c r="D348" s="156" t="s">
        <v>152</v>
      </c>
      <c r="E348" s="85" t="s">
        <v>106</v>
      </c>
      <c r="F348" s="86" t="s">
        <v>201</v>
      </c>
      <c r="G348" s="49" t="s">
        <v>24</v>
      </c>
      <c r="H348" s="43"/>
      <c r="I348" s="43"/>
      <c r="J348" s="69"/>
      <c r="K348" s="45"/>
      <c r="L348" s="183">
        <f t="shared" si="35"/>
        <v>350</v>
      </c>
      <c r="O348" s="36">
        <f>IFERROR(VLOOKUP(C348,#REF!,6,0),0)</f>
        <v>0</v>
      </c>
      <c r="P348" s="37">
        <f>IFERROR(VLOOKUP(C348,#REF!,5,0),0)</f>
        <v>0</v>
      </c>
      <c r="Q348" s="37">
        <f>IF(ISNUMBER(VLOOKUP(C348,#REF!,3,FALSE)),VLOOKUP(C348,#REF!,3,FALSE),1)</f>
        <v>1</v>
      </c>
      <c r="R348" s="37">
        <f>IFERROR((P348*Q348),0)</f>
        <v>0</v>
      </c>
      <c r="S348" s="38">
        <f>O348*R348</f>
        <v>0</v>
      </c>
      <c r="T348" s="152">
        <f>IFERROR(VLOOKUP(C348,#REF!,7,FALSE),0)-S348</f>
        <v>0</v>
      </c>
    </row>
    <row r="349" spans="2:20" ht="15" x14ac:dyDescent="0.2">
      <c r="B349" s="26" t="str">
        <f t="shared" si="56"/>
        <v>ימים</v>
      </c>
      <c r="C349" s="39" t="str">
        <f>'מק"ט'!$C$3&amp;VLOOKUP(G349,'מק"ט'!$D$2:$E$9,2,FALSE)&amp;VLOOKUP(E349,'מק"ט'!$F$2:$G$9,2,FALSE)&amp;D349</f>
        <v>76120600</v>
      </c>
      <c r="D349" s="156" t="s">
        <v>152</v>
      </c>
      <c r="E349" s="85" t="s">
        <v>106</v>
      </c>
      <c r="F349" s="86" t="s">
        <v>201</v>
      </c>
      <c r="G349" s="49" t="s">
        <v>20</v>
      </c>
      <c r="H349" s="43"/>
      <c r="I349" s="43"/>
      <c r="J349" s="69"/>
      <c r="K349" s="45"/>
      <c r="L349" s="183">
        <f t="shared" si="35"/>
        <v>350</v>
      </c>
      <c r="O349" s="36">
        <f>IFERROR(VLOOKUP(C349,#REF!,6,0),0)</f>
        <v>0</v>
      </c>
      <c r="P349" s="37">
        <f>IFERROR(VLOOKUP(C349,#REF!,5,0),0)</f>
        <v>0</v>
      </c>
      <c r="Q349" s="37">
        <f>IF(ISNUMBER(VLOOKUP(C349,#REF!,3,FALSE)),VLOOKUP(C349,#REF!,3,FALSE),1)</f>
        <v>1</v>
      </c>
      <c r="R349" s="37">
        <f t="shared" ref="R349:R350" si="69">IFERROR((P349*Q349),0)</f>
        <v>0</v>
      </c>
      <c r="S349" s="38">
        <f t="shared" ref="S349:S350" si="70">O349*R349</f>
        <v>0</v>
      </c>
      <c r="T349" s="152">
        <f>IFERROR(VLOOKUP(C349,#REF!,7,FALSE),0)-S349</f>
        <v>0</v>
      </c>
    </row>
    <row r="350" spans="2:20" ht="15" x14ac:dyDescent="0.2">
      <c r="B350" s="26" t="str">
        <f t="shared" si="56"/>
        <v>שבועות</v>
      </c>
      <c r="C350" s="39" t="str">
        <f>'מק"ט'!$C$3&amp;VLOOKUP(G350,'מק"ט'!$D$2:$E$9,2,FALSE)&amp;VLOOKUP(E350,'מק"ט'!$F$2:$G$9,2,FALSE)&amp;D350</f>
        <v>76130600</v>
      </c>
      <c r="D350" s="156" t="s">
        <v>152</v>
      </c>
      <c r="E350" s="85" t="s">
        <v>106</v>
      </c>
      <c r="F350" s="86" t="s">
        <v>201</v>
      </c>
      <c r="G350" s="49" t="s">
        <v>25</v>
      </c>
      <c r="H350" s="43"/>
      <c r="I350" s="43"/>
      <c r="J350" s="69"/>
      <c r="K350" s="45"/>
      <c r="L350" s="183">
        <f t="shared" si="35"/>
        <v>350</v>
      </c>
      <c r="O350" s="36">
        <f>IFERROR(VLOOKUP(C350,#REF!,6,0),0)</f>
        <v>0</v>
      </c>
      <c r="P350" s="37">
        <f>IFERROR(VLOOKUP(C350,#REF!,5,0),0)</f>
        <v>0</v>
      </c>
      <c r="Q350" s="37">
        <f>IF(ISNUMBER(VLOOKUP(C350,#REF!,3,FALSE)),VLOOKUP(C350,#REF!,3,FALSE),1)</f>
        <v>1</v>
      </c>
      <c r="R350" s="37">
        <f t="shared" si="69"/>
        <v>0</v>
      </c>
      <c r="S350" s="38">
        <f t="shared" si="70"/>
        <v>0</v>
      </c>
      <c r="T350" s="152">
        <f>IFERROR(VLOOKUP(C350,#REF!,7,FALSE),0)-S350</f>
        <v>0</v>
      </c>
    </row>
    <row r="351" spans="2:20" ht="15" x14ac:dyDescent="0.2">
      <c r="B351" s="26" t="str">
        <f t="shared" ref="B351:B352" si="71">G351</f>
        <v>חודשים</v>
      </c>
      <c r="C351" s="39" t="str">
        <f>'מק"ט'!$C$3&amp;VLOOKUP(G351,'מק"ט'!$D$2:$E$9,2,FALSE)&amp;VLOOKUP(E351,'מק"ט'!$F$2:$G$9,2,FALSE)&amp;D351</f>
        <v>76140600</v>
      </c>
      <c r="D351" s="156" t="s">
        <v>152</v>
      </c>
      <c r="E351" s="85" t="s">
        <v>106</v>
      </c>
      <c r="F351" s="86" t="s">
        <v>201</v>
      </c>
      <c r="G351" s="49" t="s">
        <v>23</v>
      </c>
      <c r="H351" s="43"/>
      <c r="I351" s="43"/>
      <c r="J351" s="69"/>
      <c r="K351" s="45"/>
      <c r="L351" s="183">
        <f t="shared" si="35"/>
        <v>350</v>
      </c>
      <c r="O351" s="36"/>
      <c r="P351" s="37"/>
      <c r="Q351" s="37"/>
      <c r="R351" s="37"/>
      <c r="S351" s="38"/>
      <c r="T351" s="152"/>
    </row>
    <row r="352" spans="2:20" ht="15" x14ac:dyDescent="0.2">
      <c r="B352" s="26" t="str">
        <f t="shared" si="71"/>
        <v>עונתי גלובלי</v>
      </c>
      <c r="C352" s="39" t="str">
        <f>'מק"ט'!$C$3&amp;VLOOKUP(G352,'מק"ט'!$D$2:$E$9,2,FALSE)&amp;VLOOKUP(E352,'מק"ט'!$F$2:$G$9,2,FALSE)&amp;D352</f>
        <v>76150600</v>
      </c>
      <c r="D352" s="156" t="s">
        <v>152</v>
      </c>
      <c r="E352" s="85" t="s">
        <v>106</v>
      </c>
      <c r="F352" s="86" t="s">
        <v>201</v>
      </c>
      <c r="G352" s="49" t="s">
        <v>22</v>
      </c>
      <c r="H352" s="43"/>
      <c r="I352" s="43"/>
      <c r="J352" s="69"/>
      <c r="K352" s="45"/>
      <c r="L352" s="183">
        <f t="shared" ref="L352:L415" si="72">IF(F352=F351,L351,L351+5)</f>
        <v>350</v>
      </c>
      <c r="O352" s="36"/>
      <c r="P352" s="37"/>
      <c r="Q352" s="37"/>
      <c r="R352" s="37"/>
      <c r="S352" s="38"/>
      <c r="T352" s="152"/>
    </row>
    <row r="353" spans="2:20" ht="15" x14ac:dyDescent="0.2">
      <c r="B353" s="26" t="str">
        <f t="shared" si="56"/>
        <v>תכניות/פרקים</v>
      </c>
      <c r="C353" s="39" t="str">
        <f>'מק"ט'!$C$3&amp;VLOOKUP(G353,'מק"ט'!$D$2:$E$9,2,FALSE)&amp;VLOOKUP(E353,'מק"ט'!$F$2:$G$9,2,FALSE)&amp;D353</f>
        <v>76110602</v>
      </c>
      <c r="D353" s="52" t="s">
        <v>141</v>
      </c>
      <c r="E353" s="85" t="s">
        <v>106</v>
      </c>
      <c r="F353" s="86" t="s">
        <v>202</v>
      </c>
      <c r="G353" s="49" t="s">
        <v>24</v>
      </c>
      <c r="H353" s="43"/>
      <c r="I353" s="43"/>
      <c r="J353" s="69"/>
      <c r="K353" s="45"/>
      <c r="L353" s="183">
        <f t="shared" si="72"/>
        <v>355</v>
      </c>
      <c r="O353" s="36">
        <f>IFERROR(VLOOKUP(C353,#REF!,6,0),0)</f>
        <v>0</v>
      </c>
      <c r="P353" s="37">
        <f>IFERROR(VLOOKUP(C353,#REF!,5,0),0)</f>
        <v>0</v>
      </c>
      <c r="Q353" s="37">
        <f>IF(ISNUMBER(VLOOKUP(C353,#REF!,3,FALSE)),VLOOKUP(C353,#REF!,3,FALSE),1)</f>
        <v>1</v>
      </c>
      <c r="R353" s="37">
        <f t="shared" ref="R353" si="73">IFERROR((P353*Q353),0)</f>
        <v>0</v>
      </c>
      <c r="S353" s="38">
        <f t="shared" ref="S353" si="74">O353*R353</f>
        <v>0</v>
      </c>
      <c r="T353" s="152">
        <f>IFERROR(VLOOKUP(C353,#REF!,7,FALSE),0)-S353</f>
        <v>0</v>
      </c>
    </row>
    <row r="354" spans="2:20" ht="15" x14ac:dyDescent="0.2">
      <c r="B354" s="26" t="str">
        <f t="shared" ref="B354:B355" si="75">G354</f>
        <v>ימים</v>
      </c>
      <c r="C354" s="39" t="str">
        <f>'מק"ט'!$C$3&amp;VLOOKUP(G354,'מק"ט'!$D$2:$E$9,2,FALSE)&amp;VLOOKUP(E354,'מק"ט'!$F$2:$G$9,2,FALSE)&amp;D354</f>
        <v>76120602</v>
      </c>
      <c r="D354" s="52" t="s">
        <v>141</v>
      </c>
      <c r="E354" s="85" t="s">
        <v>106</v>
      </c>
      <c r="F354" s="86" t="s">
        <v>202</v>
      </c>
      <c r="G354" s="49" t="s">
        <v>20</v>
      </c>
      <c r="H354" s="43"/>
      <c r="I354" s="43"/>
      <c r="J354" s="69"/>
      <c r="K354" s="45"/>
      <c r="L354" s="183">
        <f t="shared" si="72"/>
        <v>355</v>
      </c>
      <c r="O354" s="36"/>
      <c r="P354" s="37"/>
      <c r="Q354" s="37"/>
      <c r="R354" s="37"/>
      <c r="S354" s="38"/>
      <c r="T354" s="152"/>
    </row>
    <row r="355" spans="2:20" ht="15" x14ac:dyDescent="0.2">
      <c r="B355" s="26" t="str">
        <f t="shared" si="75"/>
        <v>שבועות</v>
      </c>
      <c r="C355" s="39" t="str">
        <f>'מק"ט'!$C$3&amp;VLOOKUP(G355,'מק"ט'!$D$2:$E$9,2,FALSE)&amp;VLOOKUP(E355,'מק"ט'!$F$2:$G$9,2,FALSE)&amp;D355</f>
        <v>76130602</v>
      </c>
      <c r="D355" s="52" t="s">
        <v>141</v>
      </c>
      <c r="E355" s="85" t="s">
        <v>106</v>
      </c>
      <c r="F355" s="86" t="s">
        <v>202</v>
      </c>
      <c r="G355" s="49" t="s">
        <v>25</v>
      </c>
      <c r="H355" s="43"/>
      <c r="I355" s="43"/>
      <c r="J355" s="69"/>
      <c r="K355" s="45"/>
      <c r="L355" s="183">
        <f t="shared" si="72"/>
        <v>355</v>
      </c>
      <c r="O355" s="36"/>
      <c r="P355" s="37"/>
      <c r="Q355" s="37"/>
      <c r="R355" s="37"/>
      <c r="S355" s="38"/>
      <c r="T355" s="152"/>
    </row>
    <row r="356" spans="2:20" ht="15" x14ac:dyDescent="0.2">
      <c r="B356" s="26" t="str">
        <f t="shared" ref="B356:B357" si="76">G356</f>
        <v>חודשים</v>
      </c>
      <c r="C356" s="39" t="str">
        <f>'מק"ט'!$C$3&amp;VLOOKUP(G356,'מק"ט'!$D$2:$E$9,2,FALSE)&amp;VLOOKUP(E356,'מק"ט'!$F$2:$G$9,2,FALSE)&amp;D356</f>
        <v>76140602</v>
      </c>
      <c r="D356" s="52" t="s">
        <v>141</v>
      </c>
      <c r="E356" s="85" t="s">
        <v>106</v>
      </c>
      <c r="F356" s="86" t="s">
        <v>202</v>
      </c>
      <c r="G356" s="49" t="s">
        <v>23</v>
      </c>
      <c r="H356" s="43"/>
      <c r="I356" s="43"/>
      <c r="J356" s="69"/>
      <c r="K356" s="45"/>
      <c r="L356" s="183">
        <f t="shared" si="72"/>
        <v>355</v>
      </c>
      <c r="O356" s="36"/>
      <c r="P356" s="37"/>
      <c r="Q356" s="37"/>
      <c r="R356" s="37"/>
      <c r="S356" s="38"/>
      <c r="T356" s="152"/>
    </row>
    <row r="357" spans="2:20" ht="15" x14ac:dyDescent="0.2">
      <c r="B357" s="26" t="str">
        <f t="shared" si="76"/>
        <v>עונתי גלובלי</v>
      </c>
      <c r="C357" s="39" t="str">
        <f>'מק"ט'!$C$3&amp;VLOOKUP(G357,'מק"ט'!$D$2:$E$9,2,FALSE)&amp;VLOOKUP(E357,'מק"ט'!$F$2:$G$9,2,FALSE)&amp;D357</f>
        <v>76150602</v>
      </c>
      <c r="D357" s="52" t="s">
        <v>141</v>
      </c>
      <c r="E357" s="85" t="s">
        <v>106</v>
      </c>
      <c r="F357" s="86" t="s">
        <v>202</v>
      </c>
      <c r="G357" s="49" t="s">
        <v>22</v>
      </c>
      <c r="H357" s="43"/>
      <c r="I357" s="43"/>
      <c r="J357" s="69"/>
      <c r="K357" s="45"/>
      <c r="L357" s="183">
        <f t="shared" si="72"/>
        <v>355</v>
      </c>
      <c r="O357" s="36"/>
      <c r="P357" s="37"/>
      <c r="Q357" s="37"/>
      <c r="R357" s="37"/>
      <c r="S357" s="38"/>
      <c r="T357" s="152"/>
    </row>
    <row r="358" spans="2:20" ht="15" x14ac:dyDescent="0.2">
      <c r="B358" s="26" t="str">
        <f t="shared" si="56"/>
        <v>תכניות/פרקים</v>
      </c>
      <c r="C358" s="39" t="str">
        <f>'מק"ט'!$C$3&amp;VLOOKUP(G358,'מק"ט'!$D$2:$E$9,2,FALSE)&amp;VLOOKUP(E358,'מק"ט'!$F$2:$G$9,2,FALSE)&amp;D358</f>
        <v>76110611</v>
      </c>
      <c r="D358" s="162">
        <v>11</v>
      </c>
      <c r="E358" s="163" t="s">
        <v>106</v>
      </c>
      <c r="F358" s="164" t="s">
        <v>95</v>
      </c>
      <c r="G358" s="49" t="s">
        <v>24</v>
      </c>
      <c r="H358" s="165"/>
      <c r="I358" s="165"/>
      <c r="J358" s="166"/>
      <c r="K358" s="167"/>
      <c r="L358" s="183">
        <f t="shared" si="72"/>
        <v>360</v>
      </c>
      <c r="O358" s="36">
        <f>IFERROR(VLOOKUP(C358,#REF!,6,0),0)</f>
        <v>0</v>
      </c>
      <c r="P358" s="37">
        <f>IFERROR(VLOOKUP(C358,#REF!,5,0),0)</f>
        <v>0</v>
      </c>
      <c r="Q358" s="37">
        <f>IF(ISNUMBER(VLOOKUP(C358,#REF!,3,FALSE)),VLOOKUP(C358,#REF!,3,FALSE),1)</f>
        <v>1</v>
      </c>
      <c r="R358" s="37">
        <f>IFERROR((P358*Q358),0)</f>
        <v>0</v>
      </c>
      <c r="S358" s="38">
        <f>O358*R358</f>
        <v>0</v>
      </c>
      <c r="T358" s="152">
        <f>IFERROR(VLOOKUP(C358,#REF!,7,FALSE),0)-S358</f>
        <v>0</v>
      </c>
    </row>
    <row r="359" spans="2:20" ht="15" x14ac:dyDescent="0.2">
      <c r="B359" s="26" t="str">
        <f t="shared" si="56"/>
        <v>ימים</v>
      </c>
      <c r="C359" s="39" t="str">
        <f>'מק"ט'!$C$3&amp;VLOOKUP(G359,'מק"ט'!$D$2:$E$9,2,FALSE)&amp;VLOOKUP(E359,'מק"ט'!$F$2:$G$9,2,FALSE)&amp;D359</f>
        <v>76120611</v>
      </c>
      <c r="D359" s="162">
        <v>11</v>
      </c>
      <c r="E359" s="163" t="s">
        <v>106</v>
      </c>
      <c r="F359" s="164" t="s">
        <v>95</v>
      </c>
      <c r="G359" s="49" t="s">
        <v>20</v>
      </c>
      <c r="H359" s="165"/>
      <c r="I359" s="165"/>
      <c r="J359" s="166"/>
      <c r="K359" s="167"/>
      <c r="L359" s="183">
        <f t="shared" si="72"/>
        <v>360</v>
      </c>
      <c r="O359" s="36">
        <f>IFERROR(VLOOKUP(C359,#REF!,6,0),0)</f>
        <v>0</v>
      </c>
      <c r="P359" s="37">
        <f>IFERROR(VLOOKUP(C359,#REF!,5,0),0)</f>
        <v>0</v>
      </c>
      <c r="Q359" s="37">
        <f>IF(ISNUMBER(VLOOKUP(C359,#REF!,3,FALSE)),VLOOKUP(C359,#REF!,3,FALSE),1)</f>
        <v>1</v>
      </c>
      <c r="R359" s="37">
        <f t="shared" ref="R359:R531" si="77">IFERROR((P359*Q359),0)</f>
        <v>0</v>
      </c>
      <c r="S359" s="38">
        <f t="shared" ref="S359:S531" si="78">O359*R359</f>
        <v>0</v>
      </c>
      <c r="T359" s="152">
        <f>IFERROR(VLOOKUP(C359,#REF!,7,FALSE),0)-S359</f>
        <v>0</v>
      </c>
    </row>
    <row r="360" spans="2:20" ht="15" x14ac:dyDescent="0.2">
      <c r="B360" s="26" t="str">
        <f t="shared" ref="B360:B362" si="79">G360</f>
        <v>שבועות</v>
      </c>
      <c r="C360" s="39" t="str">
        <f>'מק"ט'!$C$3&amp;VLOOKUP(G360,'מק"ט'!$D$2:$E$9,2,FALSE)&amp;VLOOKUP(E360,'מק"ט'!$F$2:$G$9,2,FALSE)&amp;D360</f>
        <v>76130611</v>
      </c>
      <c r="D360" s="162">
        <v>11</v>
      </c>
      <c r="E360" s="163" t="s">
        <v>106</v>
      </c>
      <c r="F360" s="164" t="s">
        <v>95</v>
      </c>
      <c r="G360" s="49" t="s">
        <v>25</v>
      </c>
      <c r="H360" s="165"/>
      <c r="I360" s="165"/>
      <c r="J360" s="166"/>
      <c r="K360" s="167"/>
      <c r="L360" s="183">
        <f t="shared" si="72"/>
        <v>360</v>
      </c>
      <c r="O360" s="36"/>
      <c r="P360" s="37"/>
      <c r="Q360" s="37"/>
      <c r="R360" s="37"/>
      <c r="S360" s="38"/>
      <c r="T360" s="152"/>
    </row>
    <row r="361" spans="2:20" ht="15" x14ac:dyDescent="0.2">
      <c r="B361" s="26" t="str">
        <f t="shared" si="79"/>
        <v>חודשים</v>
      </c>
      <c r="C361" s="39" t="str">
        <f>'מק"ט'!$C$3&amp;VLOOKUP(G361,'מק"ט'!$D$2:$E$9,2,FALSE)&amp;VLOOKUP(E361,'מק"ט'!$F$2:$G$9,2,FALSE)&amp;D361</f>
        <v>76140611</v>
      </c>
      <c r="D361" s="162">
        <v>11</v>
      </c>
      <c r="E361" s="163" t="s">
        <v>106</v>
      </c>
      <c r="F361" s="164" t="s">
        <v>95</v>
      </c>
      <c r="G361" s="49" t="s">
        <v>23</v>
      </c>
      <c r="H361" s="165"/>
      <c r="I361" s="165"/>
      <c r="J361" s="166"/>
      <c r="K361" s="167"/>
      <c r="L361" s="183">
        <f t="shared" si="72"/>
        <v>360</v>
      </c>
      <c r="O361" s="36"/>
      <c r="P361" s="37"/>
      <c r="Q361" s="37"/>
      <c r="R361" s="37"/>
      <c r="S361" s="38"/>
      <c r="T361" s="152"/>
    </row>
    <row r="362" spans="2:20" ht="15" x14ac:dyDescent="0.2">
      <c r="B362" s="26" t="str">
        <f t="shared" si="79"/>
        <v>עונתי גלובלי</v>
      </c>
      <c r="C362" s="39" t="str">
        <f>'מק"ט'!$C$3&amp;VLOOKUP(G362,'מק"ט'!$D$2:$E$9,2,FALSE)&amp;VLOOKUP(E362,'מק"ט'!$F$2:$G$9,2,FALSE)&amp;D362</f>
        <v>76150611</v>
      </c>
      <c r="D362" s="162">
        <v>11</v>
      </c>
      <c r="E362" s="163" t="s">
        <v>106</v>
      </c>
      <c r="F362" s="164" t="s">
        <v>95</v>
      </c>
      <c r="G362" s="49" t="s">
        <v>22</v>
      </c>
      <c r="H362" s="165"/>
      <c r="I362" s="165"/>
      <c r="J362" s="166"/>
      <c r="K362" s="167"/>
      <c r="L362" s="183">
        <f t="shared" si="72"/>
        <v>360</v>
      </c>
      <c r="O362" s="36"/>
      <c r="P362" s="37"/>
      <c r="Q362" s="37"/>
      <c r="R362" s="37"/>
      <c r="S362" s="38"/>
      <c r="T362" s="152"/>
    </row>
    <row r="363" spans="2:20" ht="15" x14ac:dyDescent="0.2">
      <c r="B363" s="26" t="str">
        <f t="shared" si="56"/>
        <v>תכניות/פרקים</v>
      </c>
      <c r="C363" s="39" t="str">
        <f>'מק"ט'!$C$3&amp;VLOOKUP(G363,'מק"ט'!$D$2:$E$9,2,FALSE)&amp;VLOOKUP(E363,'מק"ט'!$F$2:$G$9,2,FALSE)&amp;D363</f>
        <v>76110612</v>
      </c>
      <c r="D363" s="56">
        <v>12</v>
      </c>
      <c r="E363" s="85" t="s">
        <v>106</v>
      </c>
      <c r="F363" s="98" t="s">
        <v>96</v>
      </c>
      <c r="G363" s="49" t="s">
        <v>24</v>
      </c>
      <c r="H363" s="43"/>
      <c r="I363" s="43"/>
      <c r="J363" s="69"/>
      <c r="K363" s="45"/>
      <c r="L363" s="183">
        <f t="shared" si="72"/>
        <v>365</v>
      </c>
      <c r="O363" s="36">
        <f>IFERROR(VLOOKUP(C363,#REF!,6,0),0)</f>
        <v>0</v>
      </c>
      <c r="P363" s="37">
        <f>IFERROR(VLOOKUP(C363,#REF!,5,0),0)</f>
        <v>0</v>
      </c>
      <c r="Q363" s="37">
        <f>IF(ISNUMBER(VLOOKUP(C363,#REF!,3,FALSE)),VLOOKUP(C363,#REF!,3,FALSE),1)</f>
        <v>1</v>
      </c>
      <c r="R363" s="37">
        <f t="shared" si="77"/>
        <v>0</v>
      </c>
      <c r="S363" s="38">
        <f t="shared" si="78"/>
        <v>0</v>
      </c>
      <c r="T363" s="152">
        <f>IFERROR(VLOOKUP(C363,#REF!,7,FALSE),0)-S363</f>
        <v>0</v>
      </c>
    </row>
    <row r="364" spans="2:20" ht="15" x14ac:dyDescent="0.2">
      <c r="B364" s="26" t="str">
        <f t="shared" si="56"/>
        <v>ימים</v>
      </c>
      <c r="C364" s="39" t="str">
        <f>'מק"ט'!$C$3&amp;VLOOKUP(G364,'מק"ט'!$D$2:$E$9,2,FALSE)&amp;VLOOKUP(E364,'מק"ט'!$F$2:$G$9,2,FALSE)&amp;D364</f>
        <v>76120612</v>
      </c>
      <c r="D364" s="56">
        <v>12</v>
      </c>
      <c r="E364" s="85" t="s">
        <v>106</v>
      </c>
      <c r="F364" s="98" t="s">
        <v>96</v>
      </c>
      <c r="G364" s="49" t="s">
        <v>20</v>
      </c>
      <c r="H364" s="43"/>
      <c r="I364" s="43"/>
      <c r="J364" s="69"/>
      <c r="K364" s="45"/>
      <c r="L364" s="183">
        <f t="shared" si="72"/>
        <v>365</v>
      </c>
      <c r="O364" s="36">
        <f>IFERROR(VLOOKUP(C364,#REF!,6,0),0)</f>
        <v>0</v>
      </c>
      <c r="P364" s="37">
        <f>IFERROR(VLOOKUP(C364,#REF!,5,0),0)</f>
        <v>0</v>
      </c>
      <c r="Q364" s="37">
        <f>IF(ISNUMBER(VLOOKUP(C364,#REF!,3,FALSE)),VLOOKUP(C364,#REF!,3,FALSE),1)</f>
        <v>1</v>
      </c>
      <c r="R364" s="37">
        <f t="shared" si="77"/>
        <v>0</v>
      </c>
      <c r="S364" s="38">
        <f t="shared" si="78"/>
        <v>0</v>
      </c>
      <c r="T364" s="152">
        <f>IFERROR(VLOOKUP(C364,#REF!,7,FALSE),0)-S364</f>
        <v>0</v>
      </c>
    </row>
    <row r="365" spans="2:20" ht="15" x14ac:dyDescent="0.2">
      <c r="B365" s="26" t="str">
        <f t="shared" ref="B365:B367" si="80">G365</f>
        <v>שבועות</v>
      </c>
      <c r="C365" s="39" t="str">
        <f>'מק"ט'!$C$3&amp;VLOOKUP(G365,'מק"ט'!$D$2:$E$9,2,FALSE)&amp;VLOOKUP(E365,'מק"ט'!$F$2:$G$9,2,FALSE)&amp;D365</f>
        <v>76130612</v>
      </c>
      <c r="D365" s="56">
        <v>12</v>
      </c>
      <c r="E365" s="85" t="s">
        <v>106</v>
      </c>
      <c r="F365" s="98" t="s">
        <v>96</v>
      </c>
      <c r="G365" s="49" t="s">
        <v>25</v>
      </c>
      <c r="H365" s="43"/>
      <c r="I365" s="43"/>
      <c r="J365" s="69"/>
      <c r="K365" s="45"/>
      <c r="L365" s="183">
        <f t="shared" si="72"/>
        <v>365</v>
      </c>
      <c r="O365" s="36"/>
      <c r="P365" s="37"/>
      <c r="Q365" s="37"/>
      <c r="R365" s="37"/>
      <c r="S365" s="38"/>
      <c r="T365" s="152"/>
    </row>
    <row r="366" spans="2:20" ht="15" x14ac:dyDescent="0.2">
      <c r="B366" s="26" t="str">
        <f t="shared" si="80"/>
        <v>חודשים</v>
      </c>
      <c r="C366" s="39" t="str">
        <f>'מק"ט'!$C$3&amp;VLOOKUP(G366,'מק"ט'!$D$2:$E$9,2,FALSE)&amp;VLOOKUP(E366,'מק"ט'!$F$2:$G$9,2,FALSE)&amp;D366</f>
        <v>76140612</v>
      </c>
      <c r="D366" s="56">
        <v>12</v>
      </c>
      <c r="E366" s="85" t="s">
        <v>106</v>
      </c>
      <c r="F366" s="98" t="s">
        <v>96</v>
      </c>
      <c r="G366" s="49" t="s">
        <v>23</v>
      </c>
      <c r="H366" s="43"/>
      <c r="I366" s="43"/>
      <c r="J366" s="69"/>
      <c r="K366" s="45"/>
      <c r="L366" s="183">
        <f t="shared" si="72"/>
        <v>365</v>
      </c>
      <c r="O366" s="36"/>
      <c r="P366" s="37"/>
      <c r="Q366" s="37"/>
      <c r="R366" s="37"/>
      <c r="S366" s="38"/>
      <c r="T366" s="152"/>
    </row>
    <row r="367" spans="2:20" ht="15" x14ac:dyDescent="0.2">
      <c r="B367" s="26" t="str">
        <f t="shared" si="80"/>
        <v>עונתי גלובלי</v>
      </c>
      <c r="C367" s="39" t="str">
        <f>'מק"ט'!$C$3&amp;VLOOKUP(G367,'מק"ט'!$D$2:$E$9,2,FALSE)&amp;VLOOKUP(E367,'מק"ט'!$F$2:$G$9,2,FALSE)&amp;D367</f>
        <v>76150612</v>
      </c>
      <c r="D367" s="56">
        <v>12</v>
      </c>
      <c r="E367" s="85" t="s">
        <v>106</v>
      </c>
      <c r="F367" s="98" t="s">
        <v>96</v>
      </c>
      <c r="G367" s="49" t="s">
        <v>22</v>
      </c>
      <c r="H367" s="43"/>
      <c r="I367" s="43"/>
      <c r="J367" s="69"/>
      <c r="K367" s="45"/>
      <c r="L367" s="183">
        <f t="shared" si="72"/>
        <v>365</v>
      </c>
      <c r="O367" s="36"/>
      <c r="P367" s="37"/>
      <c r="Q367" s="37"/>
      <c r="R367" s="37"/>
      <c r="S367" s="38"/>
      <c r="T367" s="152"/>
    </row>
    <row r="368" spans="2:20" ht="15" x14ac:dyDescent="0.2">
      <c r="B368" s="26" t="str">
        <f t="shared" si="56"/>
        <v>תכניות/פרקים</v>
      </c>
      <c r="C368" s="39" t="str">
        <f>'מק"ט'!$C$3&amp;VLOOKUP(G368,'מק"ט'!$D$2:$E$9,2,FALSE)&amp;VLOOKUP(E368,'מק"ט'!$F$2:$G$9,2,FALSE)&amp;D368</f>
        <v>76110613</v>
      </c>
      <c r="D368" s="162">
        <v>13</v>
      </c>
      <c r="E368" s="163" t="s">
        <v>106</v>
      </c>
      <c r="F368" s="168" t="s">
        <v>97</v>
      </c>
      <c r="G368" s="49" t="s">
        <v>24</v>
      </c>
      <c r="H368" s="165"/>
      <c r="I368" s="165"/>
      <c r="J368" s="166"/>
      <c r="K368" s="167"/>
      <c r="L368" s="183">
        <f t="shared" si="72"/>
        <v>370</v>
      </c>
      <c r="O368" s="36">
        <f>IFERROR(VLOOKUP(C368,#REF!,6,0),0)</f>
        <v>0</v>
      </c>
      <c r="P368" s="37">
        <f>IFERROR(VLOOKUP(C368,#REF!,5,0),0)</f>
        <v>0</v>
      </c>
      <c r="Q368" s="37">
        <f>IF(ISNUMBER(VLOOKUP(C368,#REF!,3,FALSE)),VLOOKUP(C368,#REF!,3,FALSE),1)</f>
        <v>1</v>
      </c>
      <c r="R368" s="37">
        <f t="shared" si="77"/>
        <v>0</v>
      </c>
      <c r="S368" s="38">
        <f t="shared" si="78"/>
        <v>0</v>
      </c>
      <c r="T368" s="152">
        <f>IFERROR(VLOOKUP(C368,#REF!,7,FALSE),0)-S368</f>
        <v>0</v>
      </c>
    </row>
    <row r="369" spans="2:20" ht="15" x14ac:dyDescent="0.2">
      <c r="B369" s="26" t="str">
        <f t="shared" si="56"/>
        <v>ימים</v>
      </c>
      <c r="C369" s="39" t="str">
        <f>'מק"ט'!$C$3&amp;VLOOKUP(G369,'מק"ט'!$D$2:$E$9,2,FALSE)&amp;VLOOKUP(E369,'מק"ט'!$F$2:$G$9,2,FALSE)&amp;D369</f>
        <v>76120613</v>
      </c>
      <c r="D369" s="162">
        <v>13</v>
      </c>
      <c r="E369" s="163" t="s">
        <v>106</v>
      </c>
      <c r="F369" s="168" t="s">
        <v>97</v>
      </c>
      <c r="G369" s="49" t="s">
        <v>20</v>
      </c>
      <c r="H369" s="165"/>
      <c r="I369" s="165"/>
      <c r="J369" s="166"/>
      <c r="K369" s="167"/>
      <c r="L369" s="183">
        <f t="shared" si="72"/>
        <v>370</v>
      </c>
      <c r="O369" s="36">
        <f>IFERROR(VLOOKUP(C369,#REF!,6,0),0)</f>
        <v>0</v>
      </c>
      <c r="P369" s="37">
        <f>IFERROR(VLOOKUP(C369,#REF!,5,0),0)</f>
        <v>0</v>
      </c>
      <c r="Q369" s="37">
        <f>IF(ISNUMBER(VLOOKUP(C369,#REF!,3,FALSE)),VLOOKUP(C369,#REF!,3,FALSE),1)</f>
        <v>1</v>
      </c>
      <c r="R369" s="37">
        <f t="shared" si="77"/>
        <v>0</v>
      </c>
      <c r="S369" s="38">
        <f t="shared" si="78"/>
        <v>0</v>
      </c>
      <c r="T369" s="152">
        <f>IFERROR(VLOOKUP(C369,#REF!,7,FALSE),0)-S369</f>
        <v>0</v>
      </c>
    </row>
    <row r="370" spans="2:20" ht="15" x14ac:dyDescent="0.2">
      <c r="B370" s="26" t="str">
        <f t="shared" ref="B370:B372" si="81">G370</f>
        <v>שבועות</v>
      </c>
      <c r="C370" s="39" t="str">
        <f>'מק"ט'!$C$3&amp;VLOOKUP(G370,'מק"ט'!$D$2:$E$9,2,FALSE)&amp;VLOOKUP(E370,'מק"ט'!$F$2:$G$9,2,FALSE)&amp;D370</f>
        <v>76130613</v>
      </c>
      <c r="D370" s="162">
        <v>13</v>
      </c>
      <c r="E370" s="163" t="s">
        <v>106</v>
      </c>
      <c r="F370" s="168" t="s">
        <v>97</v>
      </c>
      <c r="G370" s="49" t="s">
        <v>25</v>
      </c>
      <c r="H370" s="165"/>
      <c r="I370" s="165"/>
      <c r="J370" s="166"/>
      <c r="K370" s="167"/>
      <c r="L370" s="183">
        <f t="shared" si="72"/>
        <v>370</v>
      </c>
      <c r="O370" s="36"/>
      <c r="P370" s="37"/>
      <c r="Q370" s="37"/>
      <c r="R370" s="37"/>
      <c r="S370" s="38"/>
      <c r="T370" s="152"/>
    </row>
    <row r="371" spans="2:20" ht="15" x14ac:dyDescent="0.2">
      <c r="B371" s="26" t="str">
        <f t="shared" si="81"/>
        <v>חודשים</v>
      </c>
      <c r="C371" s="39" t="str">
        <f>'מק"ט'!$C$3&amp;VLOOKUP(G371,'מק"ט'!$D$2:$E$9,2,FALSE)&amp;VLOOKUP(E371,'מק"ט'!$F$2:$G$9,2,FALSE)&amp;D371</f>
        <v>76140613</v>
      </c>
      <c r="D371" s="162">
        <v>13</v>
      </c>
      <c r="E371" s="163" t="s">
        <v>106</v>
      </c>
      <c r="F371" s="168" t="s">
        <v>97</v>
      </c>
      <c r="G371" s="49" t="s">
        <v>23</v>
      </c>
      <c r="H371" s="165"/>
      <c r="I371" s="165"/>
      <c r="J371" s="166"/>
      <c r="K371" s="167"/>
      <c r="L371" s="183">
        <f t="shared" si="72"/>
        <v>370</v>
      </c>
      <c r="O371" s="36"/>
      <c r="P371" s="37"/>
      <c r="Q371" s="37"/>
      <c r="R371" s="37"/>
      <c r="S371" s="38"/>
      <c r="T371" s="152"/>
    </row>
    <row r="372" spans="2:20" ht="15" x14ac:dyDescent="0.2">
      <c r="B372" s="26" t="str">
        <f t="shared" si="81"/>
        <v>עונתי גלובלי</v>
      </c>
      <c r="C372" s="39" t="str">
        <f>'מק"ט'!$C$3&amp;VLOOKUP(G372,'מק"ט'!$D$2:$E$9,2,FALSE)&amp;VLOOKUP(E372,'מק"ט'!$F$2:$G$9,2,FALSE)&amp;D372</f>
        <v>76150613</v>
      </c>
      <c r="D372" s="162">
        <v>13</v>
      </c>
      <c r="E372" s="163" t="s">
        <v>106</v>
      </c>
      <c r="F372" s="168" t="s">
        <v>97</v>
      </c>
      <c r="G372" s="49" t="s">
        <v>22</v>
      </c>
      <c r="H372" s="165"/>
      <c r="I372" s="165"/>
      <c r="J372" s="166"/>
      <c r="K372" s="167"/>
      <c r="L372" s="183">
        <f t="shared" si="72"/>
        <v>370</v>
      </c>
      <c r="O372" s="36"/>
      <c r="P372" s="37"/>
      <c r="Q372" s="37"/>
      <c r="R372" s="37"/>
      <c r="S372" s="38"/>
      <c r="T372" s="152"/>
    </row>
    <row r="373" spans="2:20" ht="15" x14ac:dyDescent="0.2">
      <c r="B373" s="26" t="str">
        <f t="shared" si="56"/>
        <v>תכניות/פרקים</v>
      </c>
      <c r="C373" s="39" t="str">
        <f>'מק"ט'!$C$3&amp;VLOOKUP(G373,'מק"ט'!$D$2:$E$9,2,FALSE)&amp;VLOOKUP(E373,'מק"ט'!$F$2:$G$9,2,FALSE)&amp;D373</f>
        <v>76110614</v>
      </c>
      <c r="D373" s="56">
        <v>14</v>
      </c>
      <c r="E373" s="85" t="s">
        <v>106</v>
      </c>
      <c r="F373" s="98" t="s">
        <v>241</v>
      </c>
      <c r="G373" s="49" t="s">
        <v>24</v>
      </c>
      <c r="H373" s="43"/>
      <c r="I373" s="43"/>
      <c r="J373" s="69"/>
      <c r="K373" s="45"/>
      <c r="L373" s="183">
        <f t="shared" si="72"/>
        <v>375</v>
      </c>
      <c r="O373" s="36">
        <f>IFERROR(VLOOKUP(C373,#REF!,6,0),0)</f>
        <v>0</v>
      </c>
      <c r="P373" s="37">
        <f>IFERROR(VLOOKUP(C373,#REF!,5,0),0)</f>
        <v>0</v>
      </c>
      <c r="Q373" s="37">
        <f>IF(ISNUMBER(VLOOKUP(C373,#REF!,3,FALSE)),VLOOKUP(C373,#REF!,3,FALSE),1)</f>
        <v>1</v>
      </c>
      <c r="R373" s="37">
        <f t="shared" si="77"/>
        <v>0</v>
      </c>
      <c r="S373" s="38">
        <f t="shared" si="78"/>
        <v>0</v>
      </c>
      <c r="T373" s="152">
        <f>IFERROR(VLOOKUP(C373,#REF!,7,FALSE),0)-S373</f>
        <v>0</v>
      </c>
    </row>
    <row r="374" spans="2:20" ht="15" x14ac:dyDescent="0.2">
      <c r="B374" s="26" t="str">
        <f t="shared" si="56"/>
        <v>ימים</v>
      </c>
      <c r="C374" s="39" t="str">
        <f>'מק"ט'!$C$3&amp;VLOOKUP(G374,'מק"ט'!$D$2:$E$9,2,FALSE)&amp;VLOOKUP(E374,'מק"ט'!$F$2:$G$9,2,FALSE)&amp;D374</f>
        <v>76120614</v>
      </c>
      <c r="D374" s="56">
        <v>14</v>
      </c>
      <c r="E374" s="85" t="s">
        <v>106</v>
      </c>
      <c r="F374" s="98" t="s">
        <v>241</v>
      </c>
      <c r="G374" s="49" t="s">
        <v>20</v>
      </c>
      <c r="H374" s="43"/>
      <c r="I374" s="43"/>
      <c r="J374" s="69"/>
      <c r="K374" s="45"/>
      <c r="L374" s="183">
        <f t="shared" si="72"/>
        <v>375</v>
      </c>
      <c r="O374" s="36">
        <f>IFERROR(VLOOKUP(C374,#REF!,6,0),0)</f>
        <v>0</v>
      </c>
      <c r="P374" s="37">
        <f>IFERROR(VLOOKUP(C374,#REF!,5,0),0)</f>
        <v>0</v>
      </c>
      <c r="Q374" s="37">
        <f>IF(ISNUMBER(VLOOKUP(C374,#REF!,3,FALSE)),VLOOKUP(C374,#REF!,3,FALSE),1)</f>
        <v>1</v>
      </c>
      <c r="R374" s="37">
        <f t="shared" si="77"/>
        <v>0</v>
      </c>
      <c r="S374" s="38">
        <f t="shared" si="78"/>
        <v>0</v>
      </c>
      <c r="T374" s="152">
        <f>IFERROR(VLOOKUP(C374,#REF!,7,FALSE),0)-S374</f>
        <v>0</v>
      </c>
    </row>
    <row r="375" spans="2:20" ht="15" x14ac:dyDescent="0.2">
      <c r="B375" s="26" t="str">
        <f t="shared" ref="B375:B377" si="82">G375</f>
        <v>שבועות</v>
      </c>
      <c r="C375" s="39" t="str">
        <f>'מק"ט'!$C$3&amp;VLOOKUP(G375,'מק"ט'!$D$2:$E$9,2,FALSE)&amp;VLOOKUP(E375,'מק"ט'!$F$2:$G$9,2,FALSE)&amp;D375</f>
        <v>76130614</v>
      </c>
      <c r="D375" s="56">
        <v>14</v>
      </c>
      <c r="E375" s="85" t="s">
        <v>106</v>
      </c>
      <c r="F375" s="98" t="s">
        <v>241</v>
      </c>
      <c r="G375" s="49" t="s">
        <v>25</v>
      </c>
      <c r="H375" s="43"/>
      <c r="I375" s="43"/>
      <c r="J375" s="69"/>
      <c r="K375" s="45"/>
      <c r="L375" s="183">
        <f t="shared" si="72"/>
        <v>375</v>
      </c>
      <c r="O375" s="36"/>
      <c r="P375" s="37"/>
      <c r="Q375" s="37"/>
      <c r="R375" s="37"/>
      <c r="S375" s="38"/>
      <c r="T375" s="152"/>
    </row>
    <row r="376" spans="2:20" ht="15" x14ac:dyDescent="0.2">
      <c r="B376" s="26" t="str">
        <f t="shared" si="82"/>
        <v>חודשים</v>
      </c>
      <c r="C376" s="39" t="str">
        <f>'מק"ט'!$C$3&amp;VLOOKUP(G376,'מק"ט'!$D$2:$E$9,2,FALSE)&amp;VLOOKUP(E376,'מק"ט'!$F$2:$G$9,2,FALSE)&amp;D376</f>
        <v>76140614</v>
      </c>
      <c r="D376" s="56">
        <v>14</v>
      </c>
      <c r="E376" s="85" t="s">
        <v>106</v>
      </c>
      <c r="F376" s="98" t="s">
        <v>241</v>
      </c>
      <c r="G376" s="49" t="s">
        <v>23</v>
      </c>
      <c r="H376" s="43"/>
      <c r="I376" s="43"/>
      <c r="J376" s="69"/>
      <c r="K376" s="45"/>
      <c r="L376" s="183">
        <f t="shared" si="72"/>
        <v>375</v>
      </c>
      <c r="O376" s="36"/>
      <c r="P376" s="37"/>
      <c r="Q376" s="37"/>
      <c r="R376" s="37"/>
      <c r="S376" s="38"/>
      <c r="T376" s="152"/>
    </row>
    <row r="377" spans="2:20" ht="15" x14ac:dyDescent="0.2">
      <c r="B377" s="26" t="str">
        <f t="shared" si="82"/>
        <v>עונתי גלובלי</v>
      </c>
      <c r="C377" s="39" t="str">
        <f>'מק"ט'!$C$3&amp;VLOOKUP(G377,'מק"ט'!$D$2:$E$9,2,FALSE)&amp;VLOOKUP(E377,'מק"ט'!$F$2:$G$9,2,FALSE)&amp;D377</f>
        <v>76150614</v>
      </c>
      <c r="D377" s="56">
        <v>14</v>
      </c>
      <c r="E377" s="85" t="s">
        <v>106</v>
      </c>
      <c r="F377" s="98" t="s">
        <v>241</v>
      </c>
      <c r="G377" s="49" t="s">
        <v>22</v>
      </c>
      <c r="H377" s="43"/>
      <c r="I377" s="43"/>
      <c r="J377" s="69"/>
      <c r="K377" s="45"/>
      <c r="L377" s="183">
        <f t="shared" si="72"/>
        <v>375</v>
      </c>
      <c r="O377" s="36"/>
      <c r="P377" s="37"/>
      <c r="Q377" s="37"/>
      <c r="R377" s="37"/>
      <c r="S377" s="38"/>
      <c r="T377" s="152"/>
    </row>
    <row r="378" spans="2:20" ht="15" x14ac:dyDescent="0.2">
      <c r="B378" s="26" t="str">
        <f t="shared" si="56"/>
        <v>תכניות/פרקים</v>
      </c>
      <c r="C378" s="39" t="str">
        <f>'מק"ט'!$C$3&amp;VLOOKUP(G378,'מק"ט'!$D$2:$E$9,2,FALSE)&amp;VLOOKUP(E378,'מק"ט'!$F$2:$G$9,2,FALSE)&amp;D378</f>
        <v>76110615</v>
      </c>
      <c r="D378" s="162">
        <v>15</v>
      </c>
      <c r="E378" s="163" t="s">
        <v>106</v>
      </c>
      <c r="F378" s="168" t="s">
        <v>242</v>
      </c>
      <c r="G378" s="49" t="s">
        <v>24</v>
      </c>
      <c r="H378" s="165"/>
      <c r="I378" s="165"/>
      <c r="J378" s="166"/>
      <c r="K378" s="167"/>
      <c r="L378" s="183">
        <f t="shared" si="72"/>
        <v>380</v>
      </c>
      <c r="O378" s="36">
        <f>IFERROR(VLOOKUP(C378,#REF!,6,0),0)</f>
        <v>0</v>
      </c>
      <c r="P378" s="37">
        <f>IFERROR(VLOOKUP(C378,#REF!,5,0),0)</f>
        <v>0</v>
      </c>
      <c r="Q378" s="37">
        <f>IF(ISNUMBER(VLOOKUP(C378,#REF!,3,FALSE)),VLOOKUP(C378,#REF!,3,FALSE),1)</f>
        <v>1</v>
      </c>
      <c r="R378" s="37">
        <f t="shared" si="77"/>
        <v>0</v>
      </c>
      <c r="S378" s="38">
        <f t="shared" si="78"/>
        <v>0</v>
      </c>
      <c r="T378" s="152">
        <f>IFERROR(VLOOKUP(C378,#REF!,7,FALSE),0)-S378</f>
        <v>0</v>
      </c>
    </row>
    <row r="379" spans="2:20" ht="15" x14ac:dyDescent="0.2">
      <c r="B379" s="26" t="str">
        <f t="shared" si="56"/>
        <v>ימים</v>
      </c>
      <c r="C379" s="39" t="str">
        <f>'מק"ט'!$C$3&amp;VLOOKUP(G379,'מק"ט'!$D$2:$E$9,2,FALSE)&amp;VLOOKUP(E379,'מק"ט'!$F$2:$G$9,2,FALSE)&amp;D379</f>
        <v>76120615</v>
      </c>
      <c r="D379" s="162">
        <v>15</v>
      </c>
      <c r="E379" s="163" t="s">
        <v>106</v>
      </c>
      <c r="F379" s="168" t="s">
        <v>242</v>
      </c>
      <c r="G379" s="49" t="s">
        <v>20</v>
      </c>
      <c r="H379" s="165"/>
      <c r="I379" s="165"/>
      <c r="J379" s="166"/>
      <c r="K379" s="167"/>
      <c r="L379" s="183">
        <f t="shared" si="72"/>
        <v>380</v>
      </c>
      <c r="O379" s="36">
        <f>IFERROR(VLOOKUP(C379,#REF!,6,0),0)</f>
        <v>0</v>
      </c>
      <c r="P379" s="37">
        <f>IFERROR(VLOOKUP(C379,#REF!,5,0),0)</f>
        <v>0</v>
      </c>
      <c r="Q379" s="37">
        <f>IF(ISNUMBER(VLOOKUP(C379,#REF!,3,FALSE)),VLOOKUP(C379,#REF!,3,FALSE),1)</f>
        <v>1</v>
      </c>
      <c r="R379" s="37">
        <f t="shared" si="77"/>
        <v>0</v>
      </c>
      <c r="S379" s="38">
        <f t="shared" si="78"/>
        <v>0</v>
      </c>
      <c r="T379" s="152">
        <f>IFERROR(VLOOKUP(C379,#REF!,7,FALSE),0)-S379</f>
        <v>0</v>
      </c>
    </row>
    <row r="380" spans="2:20" ht="15" x14ac:dyDescent="0.2">
      <c r="B380" s="26" t="str">
        <f t="shared" ref="B380:B382" si="83">G380</f>
        <v>שבועות</v>
      </c>
      <c r="C380" s="39" t="str">
        <f>'מק"ט'!$C$3&amp;VLOOKUP(G380,'מק"ט'!$D$2:$E$9,2,FALSE)&amp;VLOOKUP(E380,'מק"ט'!$F$2:$G$9,2,FALSE)&amp;D380</f>
        <v>76130615</v>
      </c>
      <c r="D380" s="162">
        <v>15</v>
      </c>
      <c r="E380" s="163" t="s">
        <v>106</v>
      </c>
      <c r="F380" s="168" t="s">
        <v>242</v>
      </c>
      <c r="G380" s="49" t="s">
        <v>25</v>
      </c>
      <c r="H380" s="165"/>
      <c r="I380" s="165"/>
      <c r="J380" s="166"/>
      <c r="K380" s="167"/>
      <c r="L380" s="183">
        <f t="shared" si="72"/>
        <v>380</v>
      </c>
      <c r="O380" s="36"/>
      <c r="P380" s="37"/>
      <c r="Q380" s="37"/>
      <c r="R380" s="37"/>
      <c r="S380" s="38"/>
      <c r="T380" s="152"/>
    </row>
    <row r="381" spans="2:20" ht="15" x14ac:dyDescent="0.2">
      <c r="B381" s="26" t="str">
        <f t="shared" si="83"/>
        <v>חודשים</v>
      </c>
      <c r="C381" s="39" t="str">
        <f>'מק"ט'!$C$3&amp;VLOOKUP(G381,'מק"ט'!$D$2:$E$9,2,FALSE)&amp;VLOOKUP(E381,'מק"ט'!$F$2:$G$9,2,FALSE)&amp;D381</f>
        <v>76140615</v>
      </c>
      <c r="D381" s="162">
        <v>15</v>
      </c>
      <c r="E381" s="163" t="s">
        <v>106</v>
      </c>
      <c r="F381" s="168" t="s">
        <v>242</v>
      </c>
      <c r="G381" s="49" t="s">
        <v>23</v>
      </c>
      <c r="H381" s="165"/>
      <c r="I381" s="165"/>
      <c r="J381" s="166"/>
      <c r="K381" s="167"/>
      <c r="L381" s="183">
        <f t="shared" si="72"/>
        <v>380</v>
      </c>
      <c r="O381" s="36"/>
      <c r="P381" s="37"/>
      <c r="Q381" s="37"/>
      <c r="R381" s="37"/>
      <c r="S381" s="38"/>
      <c r="T381" s="152"/>
    </row>
    <row r="382" spans="2:20" ht="15" x14ac:dyDescent="0.2">
      <c r="B382" s="26" t="str">
        <f t="shared" si="83"/>
        <v>עונתי גלובלי</v>
      </c>
      <c r="C382" s="39" t="str">
        <f>'מק"ט'!$C$3&amp;VLOOKUP(G382,'מק"ט'!$D$2:$E$9,2,FALSE)&amp;VLOOKUP(E382,'מק"ט'!$F$2:$G$9,2,FALSE)&amp;D382</f>
        <v>76150615</v>
      </c>
      <c r="D382" s="162">
        <v>15</v>
      </c>
      <c r="E382" s="163" t="s">
        <v>106</v>
      </c>
      <c r="F382" s="168" t="s">
        <v>242</v>
      </c>
      <c r="G382" s="49" t="s">
        <v>22</v>
      </c>
      <c r="H382" s="165"/>
      <c r="I382" s="165"/>
      <c r="J382" s="166"/>
      <c r="K382" s="167"/>
      <c r="L382" s="183">
        <f t="shared" si="72"/>
        <v>380</v>
      </c>
      <c r="O382" s="36"/>
      <c r="P382" s="37"/>
      <c r="Q382" s="37"/>
      <c r="R382" s="37"/>
      <c r="S382" s="38"/>
      <c r="T382" s="152"/>
    </row>
    <row r="383" spans="2:20" ht="15" x14ac:dyDescent="0.2">
      <c r="B383" s="26" t="str">
        <f t="shared" si="56"/>
        <v>תכניות/פרקים</v>
      </c>
      <c r="C383" s="39" t="str">
        <f>'מק"ט'!$C$3&amp;VLOOKUP(G383,'מק"ט'!$D$2:$E$9,2,FALSE)&amp;VLOOKUP(E383,'מק"ט'!$F$2:$G$9,2,FALSE)&amp;D383</f>
        <v>76110617</v>
      </c>
      <c r="D383" s="56">
        <v>17</v>
      </c>
      <c r="E383" s="85" t="s">
        <v>106</v>
      </c>
      <c r="F383" s="98" t="s">
        <v>98</v>
      </c>
      <c r="G383" s="49" t="s">
        <v>24</v>
      </c>
      <c r="H383" s="43"/>
      <c r="I383" s="43"/>
      <c r="J383" s="69"/>
      <c r="K383" s="45"/>
      <c r="L383" s="183">
        <f t="shared" si="72"/>
        <v>385</v>
      </c>
      <c r="O383" s="36">
        <f>IFERROR(VLOOKUP(C383,#REF!,6,0),0)</f>
        <v>0</v>
      </c>
      <c r="P383" s="37">
        <f>IFERROR(VLOOKUP(C383,#REF!,5,0),0)</f>
        <v>0</v>
      </c>
      <c r="Q383" s="37">
        <f>IF(ISNUMBER(VLOOKUP(C383,#REF!,3,FALSE)),VLOOKUP(C383,#REF!,3,FALSE),1)</f>
        <v>1</v>
      </c>
      <c r="R383" s="37">
        <f t="shared" si="77"/>
        <v>0</v>
      </c>
      <c r="S383" s="38">
        <f t="shared" si="78"/>
        <v>0</v>
      </c>
      <c r="T383" s="152">
        <f>IFERROR(VLOOKUP(C383,#REF!,7,FALSE),0)-S383</f>
        <v>0</v>
      </c>
    </row>
    <row r="384" spans="2:20" ht="15" x14ac:dyDescent="0.2">
      <c r="B384" s="26" t="str">
        <f t="shared" si="56"/>
        <v>ימים</v>
      </c>
      <c r="C384" s="39" t="str">
        <f>'מק"ט'!$C$3&amp;VLOOKUP(G384,'מק"ט'!$D$2:$E$9,2,FALSE)&amp;VLOOKUP(E384,'מק"ט'!$F$2:$G$9,2,FALSE)&amp;D384</f>
        <v>76120617</v>
      </c>
      <c r="D384" s="56">
        <v>17</v>
      </c>
      <c r="E384" s="85" t="s">
        <v>106</v>
      </c>
      <c r="F384" s="98" t="s">
        <v>98</v>
      </c>
      <c r="G384" s="49" t="s">
        <v>20</v>
      </c>
      <c r="H384" s="43"/>
      <c r="I384" s="43"/>
      <c r="J384" s="69"/>
      <c r="K384" s="45"/>
      <c r="L384" s="183">
        <f t="shared" si="72"/>
        <v>385</v>
      </c>
      <c r="O384" s="36">
        <f>IFERROR(VLOOKUP(C384,#REF!,6,0),0)</f>
        <v>0</v>
      </c>
      <c r="P384" s="37">
        <f>IFERROR(VLOOKUP(C384,#REF!,5,0),0)</f>
        <v>0</v>
      </c>
      <c r="Q384" s="37">
        <f>IF(ISNUMBER(VLOOKUP(C384,#REF!,3,FALSE)),VLOOKUP(C384,#REF!,3,FALSE),1)</f>
        <v>1</v>
      </c>
      <c r="R384" s="37">
        <f t="shared" si="77"/>
        <v>0</v>
      </c>
      <c r="S384" s="38">
        <f t="shared" si="78"/>
        <v>0</v>
      </c>
      <c r="T384" s="152">
        <f>IFERROR(VLOOKUP(C384,#REF!,7,FALSE),0)-S384</f>
        <v>0</v>
      </c>
    </row>
    <row r="385" spans="2:20" ht="15" x14ac:dyDescent="0.2">
      <c r="B385" s="26" t="str">
        <f t="shared" ref="B385:B387" si="84">G385</f>
        <v>שבועות</v>
      </c>
      <c r="C385" s="39" t="str">
        <f>'מק"ט'!$C$3&amp;VLOOKUP(G385,'מק"ט'!$D$2:$E$9,2,FALSE)&amp;VLOOKUP(E385,'מק"ט'!$F$2:$G$9,2,FALSE)&amp;D385</f>
        <v>76130617</v>
      </c>
      <c r="D385" s="56">
        <v>17</v>
      </c>
      <c r="E385" s="85" t="s">
        <v>106</v>
      </c>
      <c r="F385" s="98" t="s">
        <v>98</v>
      </c>
      <c r="G385" s="49" t="s">
        <v>25</v>
      </c>
      <c r="H385" s="43"/>
      <c r="I385" s="43"/>
      <c r="J385" s="69"/>
      <c r="K385" s="45"/>
      <c r="L385" s="183">
        <f t="shared" si="72"/>
        <v>385</v>
      </c>
      <c r="O385" s="36"/>
      <c r="P385" s="37"/>
      <c r="Q385" s="37"/>
      <c r="R385" s="37"/>
      <c r="S385" s="38"/>
      <c r="T385" s="152"/>
    </row>
    <row r="386" spans="2:20" ht="15" x14ac:dyDescent="0.2">
      <c r="B386" s="26" t="str">
        <f t="shared" si="84"/>
        <v>חודשים</v>
      </c>
      <c r="C386" s="39" t="str">
        <f>'מק"ט'!$C$3&amp;VLOOKUP(G386,'מק"ט'!$D$2:$E$9,2,FALSE)&amp;VLOOKUP(E386,'מק"ט'!$F$2:$G$9,2,FALSE)&amp;D386</f>
        <v>76140617</v>
      </c>
      <c r="D386" s="56">
        <v>17</v>
      </c>
      <c r="E386" s="85" t="s">
        <v>106</v>
      </c>
      <c r="F386" s="98" t="s">
        <v>98</v>
      </c>
      <c r="G386" s="49" t="s">
        <v>23</v>
      </c>
      <c r="H386" s="43"/>
      <c r="I386" s="43"/>
      <c r="J386" s="69"/>
      <c r="K386" s="45"/>
      <c r="L386" s="183">
        <f t="shared" si="72"/>
        <v>385</v>
      </c>
      <c r="O386" s="36"/>
      <c r="P386" s="37"/>
      <c r="Q386" s="37"/>
      <c r="R386" s="37"/>
      <c r="S386" s="38"/>
      <c r="T386" s="152"/>
    </row>
    <row r="387" spans="2:20" ht="15" x14ac:dyDescent="0.2">
      <c r="B387" s="26" t="str">
        <f t="shared" si="84"/>
        <v>עונתי גלובלי</v>
      </c>
      <c r="C387" s="39" t="str">
        <f>'מק"ט'!$C$3&amp;VLOOKUP(G387,'מק"ט'!$D$2:$E$9,2,FALSE)&amp;VLOOKUP(E387,'מק"ט'!$F$2:$G$9,2,FALSE)&amp;D387</f>
        <v>76150617</v>
      </c>
      <c r="D387" s="56">
        <v>17</v>
      </c>
      <c r="E387" s="85" t="s">
        <v>106</v>
      </c>
      <c r="F387" s="98" t="s">
        <v>98</v>
      </c>
      <c r="G387" s="49" t="s">
        <v>22</v>
      </c>
      <c r="H387" s="43"/>
      <c r="I387" s="43"/>
      <c r="J387" s="69"/>
      <c r="K387" s="45"/>
      <c r="L387" s="183">
        <f t="shared" si="72"/>
        <v>385</v>
      </c>
      <c r="O387" s="36"/>
      <c r="P387" s="37"/>
      <c r="Q387" s="37"/>
      <c r="R387" s="37"/>
      <c r="S387" s="38"/>
      <c r="T387" s="152"/>
    </row>
    <row r="388" spans="2:20" ht="15" x14ac:dyDescent="0.2">
      <c r="B388" s="26" t="str">
        <f t="shared" si="56"/>
        <v>תכניות/פרקים</v>
      </c>
      <c r="C388" s="39" t="str">
        <f>'מק"ט'!$C$3&amp;VLOOKUP(G388,'מק"ט'!$D$2:$E$9,2,FALSE)&amp;VLOOKUP(E388,'מק"ט'!$F$2:$G$9,2,FALSE)&amp;D388</f>
        <v>76110618</v>
      </c>
      <c r="D388" s="162">
        <v>18</v>
      </c>
      <c r="E388" s="163" t="s">
        <v>106</v>
      </c>
      <c r="F388" s="168" t="s">
        <v>99</v>
      </c>
      <c r="G388" s="49" t="s">
        <v>24</v>
      </c>
      <c r="H388" s="165"/>
      <c r="I388" s="165"/>
      <c r="J388" s="166"/>
      <c r="K388" s="167"/>
      <c r="L388" s="183">
        <f t="shared" si="72"/>
        <v>390</v>
      </c>
      <c r="O388" s="36">
        <f>IFERROR(VLOOKUP(C388,#REF!,6,0),0)</f>
        <v>0</v>
      </c>
      <c r="P388" s="37">
        <f>IFERROR(VLOOKUP(C388,#REF!,5,0),0)</f>
        <v>0</v>
      </c>
      <c r="Q388" s="37">
        <f>IF(ISNUMBER(VLOOKUP(C388,#REF!,3,FALSE)),VLOOKUP(C388,#REF!,3,FALSE),1)</f>
        <v>1</v>
      </c>
      <c r="R388" s="37">
        <f t="shared" si="77"/>
        <v>0</v>
      </c>
      <c r="S388" s="38">
        <f t="shared" si="78"/>
        <v>0</v>
      </c>
      <c r="T388" s="152">
        <f>IFERROR(VLOOKUP(C388,#REF!,7,FALSE),0)-S388</f>
        <v>0</v>
      </c>
    </row>
    <row r="389" spans="2:20" ht="15" x14ac:dyDescent="0.2">
      <c r="B389" s="26" t="str">
        <f t="shared" si="56"/>
        <v>ימים</v>
      </c>
      <c r="C389" s="39" t="str">
        <f>'מק"ט'!$C$3&amp;VLOOKUP(G389,'מק"ט'!$D$2:$E$9,2,FALSE)&amp;VLOOKUP(E389,'מק"ט'!$F$2:$G$9,2,FALSE)&amp;D389</f>
        <v>76120618</v>
      </c>
      <c r="D389" s="162">
        <v>18</v>
      </c>
      <c r="E389" s="163" t="s">
        <v>106</v>
      </c>
      <c r="F389" s="168" t="s">
        <v>99</v>
      </c>
      <c r="G389" s="49" t="s">
        <v>20</v>
      </c>
      <c r="H389" s="165"/>
      <c r="I389" s="165"/>
      <c r="J389" s="166"/>
      <c r="K389" s="167"/>
      <c r="L389" s="183">
        <f t="shared" si="72"/>
        <v>390</v>
      </c>
      <c r="O389" s="36">
        <f>IFERROR(VLOOKUP(C389,#REF!,6,0),0)</f>
        <v>0</v>
      </c>
      <c r="P389" s="37">
        <f>IFERROR(VLOOKUP(C389,#REF!,5,0),0)</f>
        <v>0</v>
      </c>
      <c r="Q389" s="37">
        <f>IF(ISNUMBER(VLOOKUP(C389,#REF!,3,FALSE)),VLOOKUP(C389,#REF!,3,FALSE),1)</f>
        <v>1</v>
      </c>
      <c r="R389" s="37">
        <f t="shared" si="77"/>
        <v>0</v>
      </c>
      <c r="S389" s="38">
        <f t="shared" si="78"/>
        <v>0</v>
      </c>
      <c r="T389" s="152">
        <f>IFERROR(VLOOKUP(C389,#REF!,7,FALSE),0)-S389</f>
        <v>0</v>
      </c>
    </row>
    <row r="390" spans="2:20" ht="15" x14ac:dyDescent="0.2">
      <c r="B390" s="26" t="str">
        <f t="shared" ref="B390:B392" si="85">G390</f>
        <v>שבועות</v>
      </c>
      <c r="C390" s="39" t="str">
        <f>'מק"ט'!$C$3&amp;VLOOKUP(G390,'מק"ט'!$D$2:$E$9,2,FALSE)&amp;VLOOKUP(E390,'מק"ט'!$F$2:$G$9,2,FALSE)&amp;D390</f>
        <v>76130618</v>
      </c>
      <c r="D390" s="162">
        <v>18</v>
      </c>
      <c r="E390" s="163" t="s">
        <v>106</v>
      </c>
      <c r="F390" s="168" t="s">
        <v>99</v>
      </c>
      <c r="G390" s="49" t="s">
        <v>25</v>
      </c>
      <c r="H390" s="165"/>
      <c r="I390" s="165"/>
      <c r="J390" s="166"/>
      <c r="K390" s="167"/>
      <c r="L390" s="183">
        <f t="shared" si="72"/>
        <v>390</v>
      </c>
      <c r="O390" s="36"/>
      <c r="P390" s="37"/>
      <c r="Q390" s="37"/>
      <c r="R390" s="37"/>
      <c r="S390" s="38"/>
      <c r="T390" s="152"/>
    </row>
    <row r="391" spans="2:20" ht="15" x14ac:dyDescent="0.2">
      <c r="B391" s="26" t="str">
        <f t="shared" si="85"/>
        <v>חודשים</v>
      </c>
      <c r="C391" s="39" t="str">
        <f>'מק"ט'!$C$3&amp;VLOOKUP(G391,'מק"ט'!$D$2:$E$9,2,FALSE)&amp;VLOOKUP(E391,'מק"ט'!$F$2:$G$9,2,FALSE)&amp;D391</f>
        <v>76140618</v>
      </c>
      <c r="D391" s="162">
        <v>18</v>
      </c>
      <c r="E391" s="163" t="s">
        <v>106</v>
      </c>
      <c r="F391" s="168" t="s">
        <v>99</v>
      </c>
      <c r="G391" s="49" t="s">
        <v>23</v>
      </c>
      <c r="H391" s="165"/>
      <c r="I391" s="165"/>
      <c r="J391" s="166"/>
      <c r="K391" s="167"/>
      <c r="L391" s="183">
        <f t="shared" si="72"/>
        <v>390</v>
      </c>
      <c r="O391" s="36"/>
      <c r="P391" s="37"/>
      <c r="Q391" s="37"/>
      <c r="R391" s="37"/>
      <c r="S391" s="38"/>
      <c r="T391" s="152"/>
    </row>
    <row r="392" spans="2:20" ht="15" x14ac:dyDescent="0.2">
      <c r="B392" s="26" t="str">
        <f t="shared" si="85"/>
        <v>עונתי גלובלי</v>
      </c>
      <c r="C392" s="39" t="str">
        <f>'מק"ט'!$C$3&amp;VLOOKUP(G392,'מק"ט'!$D$2:$E$9,2,FALSE)&amp;VLOOKUP(E392,'מק"ט'!$F$2:$G$9,2,FALSE)&amp;D392</f>
        <v>76150618</v>
      </c>
      <c r="D392" s="162">
        <v>18</v>
      </c>
      <c r="E392" s="163" t="s">
        <v>106</v>
      </c>
      <c r="F392" s="168" t="s">
        <v>99</v>
      </c>
      <c r="G392" s="49" t="s">
        <v>22</v>
      </c>
      <c r="H392" s="165"/>
      <c r="I392" s="165"/>
      <c r="J392" s="166"/>
      <c r="K392" s="167"/>
      <c r="L392" s="183">
        <f t="shared" si="72"/>
        <v>390</v>
      </c>
      <c r="O392" s="36"/>
      <c r="P392" s="37"/>
      <c r="Q392" s="37"/>
      <c r="R392" s="37"/>
      <c r="S392" s="38"/>
      <c r="T392" s="152"/>
    </row>
    <row r="393" spans="2:20" ht="15" x14ac:dyDescent="0.2">
      <c r="B393" s="26" t="str">
        <f t="shared" si="56"/>
        <v>תכניות/פרקים</v>
      </c>
      <c r="C393" s="39" t="str">
        <f>'מק"ט'!$C$3&amp;VLOOKUP(G393,'מק"ט'!$D$2:$E$9,2,FALSE)&amp;VLOOKUP(E393,'מק"ט'!$F$2:$G$9,2,FALSE)&amp;D393</f>
        <v>76110607</v>
      </c>
      <c r="D393" s="40" t="s">
        <v>150</v>
      </c>
      <c r="E393" s="85" t="s">
        <v>106</v>
      </c>
      <c r="F393" s="99" t="s">
        <v>100</v>
      </c>
      <c r="G393" s="49" t="s">
        <v>24</v>
      </c>
      <c r="H393" s="43"/>
      <c r="I393" s="43"/>
      <c r="J393" s="69"/>
      <c r="K393" s="45"/>
      <c r="L393" s="183">
        <f t="shared" si="72"/>
        <v>395</v>
      </c>
      <c r="O393" s="36">
        <f>IFERROR(VLOOKUP(C393,#REF!,6,0),0)</f>
        <v>0</v>
      </c>
      <c r="P393" s="37">
        <f>IFERROR(VLOOKUP(C393,#REF!,5,0),0)</f>
        <v>0</v>
      </c>
      <c r="Q393" s="37">
        <f>IF(ISNUMBER(VLOOKUP(C393,#REF!,3,FALSE)),VLOOKUP(C393,#REF!,3,FALSE),1)</f>
        <v>1</v>
      </c>
      <c r="R393" s="37">
        <f t="shared" si="77"/>
        <v>0</v>
      </c>
      <c r="S393" s="38">
        <f t="shared" si="78"/>
        <v>0</v>
      </c>
      <c r="T393" s="152">
        <f>IFERROR(VLOOKUP(C393,#REF!,7,FALSE),0)-S393</f>
        <v>0</v>
      </c>
    </row>
    <row r="394" spans="2:20" ht="15" x14ac:dyDescent="0.2">
      <c r="B394" s="26" t="str">
        <f t="shared" si="56"/>
        <v>ימים</v>
      </c>
      <c r="C394" s="39" t="str">
        <f>'מק"ט'!$C$3&amp;VLOOKUP(G394,'מק"ט'!$D$2:$E$9,2,FALSE)&amp;VLOOKUP(E394,'מק"ט'!$F$2:$G$9,2,FALSE)&amp;D394</f>
        <v>76120607</v>
      </c>
      <c r="D394" s="40" t="s">
        <v>150</v>
      </c>
      <c r="E394" s="85" t="s">
        <v>106</v>
      </c>
      <c r="F394" s="99" t="s">
        <v>100</v>
      </c>
      <c r="G394" s="49" t="s">
        <v>20</v>
      </c>
      <c r="H394" s="43"/>
      <c r="I394" s="43"/>
      <c r="J394" s="69"/>
      <c r="K394" s="45"/>
      <c r="L394" s="183">
        <f t="shared" si="72"/>
        <v>395</v>
      </c>
      <c r="O394" s="36">
        <f>IFERROR(VLOOKUP(C394,#REF!,6,0),0)</f>
        <v>0</v>
      </c>
      <c r="P394" s="37">
        <f>IFERROR(VLOOKUP(C394,#REF!,5,0),0)</f>
        <v>0</v>
      </c>
      <c r="Q394" s="37">
        <f>IF(ISNUMBER(VLOOKUP(C394,#REF!,3,FALSE)),VLOOKUP(C394,#REF!,3,FALSE),1)</f>
        <v>1</v>
      </c>
      <c r="R394" s="37">
        <f t="shared" si="77"/>
        <v>0</v>
      </c>
      <c r="S394" s="38">
        <f t="shared" si="78"/>
        <v>0</v>
      </c>
      <c r="T394" s="152">
        <f>IFERROR(VLOOKUP(C394,#REF!,7,FALSE),0)-S394</f>
        <v>0</v>
      </c>
    </row>
    <row r="395" spans="2:20" ht="15" x14ac:dyDescent="0.2">
      <c r="B395" s="26" t="str">
        <f t="shared" ref="B395:B397" si="86">G395</f>
        <v>שבועות</v>
      </c>
      <c r="C395" s="39" t="str">
        <f>'מק"ט'!$C$3&amp;VLOOKUP(G395,'מק"ט'!$D$2:$E$9,2,FALSE)&amp;VLOOKUP(E395,'מק"ט'!$F$2:$G$9,2,FALSE)&amp;D395</f>
        <v>76130607</v>
      </c>
      <c r="D395" s="40" t="s">
        <v>150</v>
      </c>
      <c r="E395" s="85" t="s">
        <v>106</v>
      </c>
      <c r="F395" s="99" t="s">
        <v>100</v>
      </c>
      <c r="G395" s="49" t="s">
        <v>25</v>
      </c>
      <c r="H395" s="43"/>
      <c r="I395" s="43"/>
      <c r="J395" s="69"/>
      <c r="K395" s="45"/>
      <c r="L395" s="183">
        <f t="shared" si="72"/>
        <v>395</v>
      </c>
      <c r="O395" s="36"/>
      <c r="P395" s="37"/>
      <c r="Q395" s="37"/>
      <c r="R395" s="37"/>
      <c r="S395" s="38"/>
      <c r="T395" s="152"/>
    </row>
    <row r="396" spans="2:20" ht="15" x14ac:dyDescent="0.2">
      <c r="B396" s="26" t="str">
        <f t="shared" si="86"/>
        <v>חודשים</v>
      </c>
      <c r="C396" s="39" t="str">
        <f>'מק"ט'!$C$3&amp;VLOOKUP(G396,'מק"ט'!$D$2:$E$9,2,FALSE)&amp;VLOOKUP(E396,'מק"ט'!$F$2:$G$9,2,FALSE)&amp;D396</f>
        <v>76140607</v>
      </c>
      <c r="D396" s="40" t="s">
        <v>150</v>
      </c>
      <c r="E396" s="85" t="s">
        <v>106</v>
      </c>
      <c r="F396" s="99" t="s">
        <v>100</v>
      </c>
      <c r="G396" s="49" t="s">
        <v>23</v>
      </c>
      <c r="H396" s="43"/>
      <c r="I396" s="43"/>
      <c r="J396" s="69"/>
      <c r="K396" s="45"/>
      <c r="L396" s="183">
        <f t="shared" si="72"/>
        <v>395</v>
      </c>
      <c r="O396" s="36"/>
      <c r="P396" s="37"/>
      <c r="Q396" s="37"/>
      <c r="R396" s="37"/>
      <c r="S396" s="38"/>
      <c r="T396" s="152"/>
    </row>
    <row r="397" spans="2:20" ht="15" x14ac:dyDescent="0.2">
      <c r="B397" s="26" t="str">
        <f t="shared" si="86"/>
        <v>עונתי גלובלי</v>
      </c>
      <c r="C397" s="39" t="str">
        <f>'מק"ט'!$C$3&amp;VLOOKUP(G397,'מק"ט'!$D$2:$E$9,2,FALSE)&amp;VLOOKUP(E397,'מק"ט'!$F$2:$G$9,2,FALSE)&amp;D397</f>
        <v>76150607</v>
      </c>
      <c r="D397" s="40" t="s">
        <v>150</v>
      </c>
      <c r="E397" s="85" t="s">
        <v>106</v>
      </c>
      <c r="F397" s="99" t="s">
        <v>100</v>
      </c>
      <c r="G397" s="49" t="s">
        <v>22</v>
      </c>
      <c r="H397" s="43"/>
      <c r="I397" s="43"/>
      <c r="J397" s="69"/>
      <c r="K397" s="45"/>
      <c r="L397" s="183">
        <f t="shared" si="72"/>
        <v>395</v>
      </c>
      <c r="O397" s="36"/>
      <c r="P397" s="37"/>
      <c r="Q397" s="37"/>
      <c r="R397" s="37"/>
      <c r="S397" s="38"/>
      <c r="T397" s="152"/>
    </row>
    <row r="398" spans="2:20" ht="15" x14ac:dyDescent="0.2">
      <c r="B398" s="26" t="str">
        <f t="shared" si="56"/>
        <v>תכניות/פרקים</v>
      </c>
      <c r="C398" s="39" t="str">
        <f>'מק"ט'!$C$3&amp;VLOOKUP(G398,'מק"ט'!$D$2:$E$9,2,FALSE)&amp;VLOOKUP(E398,'מק"ט'!$F$2:$G$9,2,FALSE)&amp;D398</f>
        <v>76110616</v>
      </c>
      <c r="D398" s="162">
        <v>16</v>
      </c>
      <c r="E398" s="163" t="s">
        <v>106</v>
      </c>
      <c r="F398" s="164" t="s">
        <v>101</v>
      </c>
      <c r="G398" s="49" t="s">
        <v>24</v>
      </c>
      <c r="H398" s="165"/>
      <c r="I398" s="165"/>
      <c r="J398" s="166"/>
      <c r="K398" s="167"/>
      <c r="L398" s="183">
        <f t="shared" si="72"/>
        <v>400</v>
      </c>
      <c r="O398" s="36">
        <f>IFERROR(VLOOKUP(C398,#REF!,6,0),0)</f>
        <v>0</v>
      </c>
      <c r="P398" s="37">
        <f>IFERROR(VLOOKUP(C398,#REF!,5,0),0)</f>
        <v>0</v>
      </c>
      <c r="Q398" s="37">
        <f>IF(ISNUMBER(VLOOKUP(C398,#REF!,3,FALSE)),VLOOKUP(C398,#REF!,3,FALSE),1)</f>
        <v>1</v>
      </c>
      <c r="R398" s="37">
        <f t="shared" si="77"/>
        <v>0</v>
      </c>
      <c r="S398" s="38">
        <f t="shared" si="78"/>
        <v>0</v>
      </c>
      <c r="T398" s="152">
        <f>IFERROR(VLOOKUP(C398,#REF!,7,FALSE),0)-S398</f>
        <v>0</v>
      </c>
    </row>
    <row r="399" spans="2:20" ht="15" x14ac:dyDescent="0.2">
      <c r="B399" s="26" t="str">
        <f t="shared" si="56"/>
        <v>ימים</v>
      </c>
      <c r="C399" s="39" t="str">
        <f>'מק"ט'!$C$3&amp;VLOOKUP(G399,'מק"ט'!$D$2:$E$9,2,FALSE)&amp;VLOOKUP(E399,'מק"ט'!$F$2:$G$9,2,FALSE)&amp;D399</f>
        <v>76120616</v>
      </c>
      <c r="D399" s="162">
        <v>16</v>
      </c>
      <c r="E399" s="163" t="s">
        <v>106</v>
      </c>
      <c r="F399" s="164" t="s">
        <v>101</v>
      </c>
      <c r="G399" s="49" t="s">
        <v>20</v>
      </c>
      <c r="H399" s="165"/>
      <c r="I399" s="165"/>
      <c r="J399" s="166"/>
      <c r="K399" s="167"/>
      <c r="L399" s="183">
        <f t="shared" si="72"/>
        <v>400</v>
      </c>
      <c r="O399" s="36">
        <f>IFERROR(VLOOKUP(C399,#REF!,6,0),0)</f>
        <v>0</v>
      </c>
      <c r="P399" s="37">
        <f>IFERROR(VLOOKUP(C399,#REF!,5,0),0)</f>
        <v>0</v>
      </c>
      <c r="Q399" s="37">
        <f>IF(ISNUMBER(VLOOKUP(C399,#REF!,3,FALSE)),VLOOKUP(C399,#REF!,3,FALSE),1)</f>
        <v>1</v>
      </c>
      <c r="R399" s="37">
        <f t="shared" si="77"/>
        <v>0</v>
      </c>
      <c r="S399" s="38">
        <f t="shared" si="78"/>
        <v>0</v>
      </c>
      <c r="T399" s="152">
        <f>IFERROR(VLOOKUP(C399,#REF!,7,FALSE),0)-S399</f>
        <v>0</v>
      </c>
    </row>
    <row r="400" spans="2:20" ht="15" x14ac:dyDescent="0.2">
      <c r="B400" s="26" t="str">
        <f t="shared" ref="B400:B402" si="87">G400</f>
        <v>שבועות</v>
      </c>
      <c r="C400" s="39" t="str">
        <f>'מק"ט'!$C$3&amp;VLOOKUP(G400,'מק"ט'!$D$2:$E$9,2,FALSE)&amp;VLOOKUP(E400,'מק"ט'!$F$2:$G$9,2,FALSE)&amp;D400</f>
        <v>76130616</v>
      </c>
      <c r="D400" s="162">
        <v>16</v>
      </c>
      <c r="E400" s="163" t="s">
        <v>106</v>
      </c>
      <c r="F400" s="164" t="s">
        <v>101</v>
      </c>
      <c r="G400" s="49" t="s">
        <v>25</v>
      </c>
      <c r="H400" s="165"/>
      <c r="I400" s="165"/>
      <c r="J400" s="166"/>
      <c r="K400" s="167"/>
      <c r="L400" s="183">
        <f t="shared" si="72"/>
        <v>400</v>
      </c>
      <c r="O400" s="36"/>
      <c r="P400" s="37"/>
      <c r="Q400" s="37"/>
      <c r="R400" s="37"/>
      <c r="S400" s="38"/>
      <c r="T400" s="152"/>
    </row>
    <row r="401" spans="2:20" ht="15" x14ac:dyDescent="0.2">
      <c r="B401" s="26" t="str">
        <f t="shared" si="87"/>
        <v>חודשים</v>
      </c>
      <c r="C401" s="39" t="str">
        <f>'מק"ט'!$C$3&amp;VLOOKUP(G401,'מק"ט'!$D$2:$E$9,2,FALSE)&amp;VLOOKUP(E401,'מק"ט'!$F$2:$G$9,2,FALSE)&amp;D401</f>
        <v>76140616</v>
      </c>
      <c r="D401" s="162">
        <v>16</v>
      </c>
      <c r="E401" s="163" t="s">
        <v>106</v>
      </c>
      <c r="F401" s="164" t="s">
        <v>101</v>
      </c>
      <c r="G401" s="49" t="s">
        <v>23</v>
      </c>
      <c r="H401" s="165"/>
      <c r="I401" s="165"/>
      <c r="J401" s="166"/>
      <c r="K401" s="167"/>
      <c r="L401" s="183">
        <f t="shared" si="72"/>
        <v>400</v>
      </c>
      <c r="O401" s="36"/>
      <c r="P401" s="37"/>
      <c r="Q401" s="37"/>
      <c r="R401" s="37"/>
      <c r="S401" s="38"/>
      <c r="T401" s="152"/>
    </row>
    <row r="402" spans="2:20" ht="15" x14ac:dyDescent="0.2">
      <c r="B402" s="26" t="str">
        <f t="shared" si="87"/>
        <v>עונתי גלובלי</v>
      </c>
      <c r="C402" s="39" t="str">
        <f>'מק"ט'!$C$3&amp;VLOOKUP(G402,'מק"ט'!$D$2:$E$9,2,FALSE)&amp;VLOOKUP(E402,'מק"ט'!$F$2:$G$9,2,FALSE)&amp;D402</f>
        <v>76150616</v>
      </c>
      <c r="D402" s="162">
        <v>16</v>
      </c>
      <c r="E402" s="163" t="s">
        <v>106</v>
      </c>
      <c r="F402" s="164" t="s">
        <v>101</v>
      </c>
      <c r="G402" s="49" t="s">
        <v>22</v>
      </c>
      <c r="H402" s="165"/>
      <c r="I402" s="165"/>
      <c r="J402" s="166"/>
      <c r="K402" s="167"/>
      <c r="L402" s="183">
        <f t="shared" si="72"/>
        <v>400</v>
      </c>
      <c r="O402" s="36"/>
      <c r="P402" s="37"/>
      <c r="Q402" s="37"/>
      <c r="R402" s="37"/>
      <c r="S402" s="38"/>
      <c r="T402" s="152"/>
    </row>
    <row r="403" spans="2:20" ht="15" x14ac:dyDescent="0.2">
      <c r="B403" s="26" t="str">
        <f t="shared" si="56"/>
        <v>תכניות/פרקים</v>
      </c>
      <c r="C403" s="39" t="str">
        <f>'מק"ט'!$C$3&amp;VLOOKUP(G403,'מק"ט'!$D$2:$E$9,2,FALSE)&amp;VLOOKUP(E403,'מק"ט'!$F$2:$G$9,2,FALSE)&amp;D403</f>
        <v>76110609</v>
      </c>
      <c r="D403" s="40" t="s">
        <v>139</v>
      </c>
      <c r="E403" s="85" t="s">
        <v>106</v>
      </c>
      <c r="F403" s="99" t="s">
        <v>102</v>
      </c>
      <c r="G403" s="49" t="s">
        <v>24</v>
      </c>
      <c r="H403" s="43"/>
      <c r="I403" s="43"/>
      <c r="J403" s="69"/>
      <c r="K403" s="45"/>
      <c r="L403" s="183">
        <f t="shared" si="72"/>
        <v>405</v>
      </c>
      <c r="O403" s="36">
        <f>IFERROR(VLOOKUP(C403,#REF!,6,0),0)</f>
        <v>0</v>
      </c>
      <c r="P403" s="37">
        <f>IFERROR(VLOOKUP(C403,#REF!,5,0),0)</f>
        <v>0</v>
      </c>
      <c r="Q403" s="37">
        <f>IF(ISNUMBER(VLOOKUP(C403,#REF!,3,FALSE)),VLOOKUP(C403,#REF!,3,FALSE),1)</f>
        <v>1</v>
      </c>
      <c r="R403" s="37">
        <f t="shared" si="77"/>
        <v>0</v>
      </c>
      <c r="S403" s="38">
        <f t="shared" si="78"/>
        <v>0</v>
      </c>
      <c r="T403" s="152">
        <f>IFERROR(VLOOKUP(C403,#REF!,7,FALSE),0)-S403</f>
        <v>0</v>
      </c>
    </row>
    <row r="404" spans="2:20" ht="15" x14ac:dyDescent="0.2">
      <c r="B404" s="26" t="str">
        <f t="shared" si="56"/>
        <v>ימים</v>
      </c>
      <c r="C404" s="39" t="str">
        <f>'מק"ט'!$C$3&amp;VLOOKUP(G404,'מק"ט'!$D$2:$E$9,2,FALSE)&amp;VLOOKUP(E404,'מק"ט'!$F$2:$G$9,2,FALSE)&amp;D404</f>
        <v>76120609</v>
      </c>
      <c r="D404" s="40" t="s">
        <v>139</v>
      </c>
      <c r="E404" s="85" t="s">
        <v>106</v>
      </c>
      <c r="F404" s="99" t="s">
        <v>102</v>
      </c>
      <c r="G404" s="49" t="s">
        <v>20</v>
      </c>
      <c r="H404" s="43"/>
      <c r="I404" s="43"/>
      <c r="J404" s="69"/>
      <c r="K404" s="45"/>
      <c r="L404" s="183">
        <f t="shared" si="72"/>
        <v>405</v>
      </c>
      <c r="O404" s="36">
        <f>IFERROR(VLOOKUP(C404,#REF!,6,0),0)</f>
        <v>0</v>
      </c>
      <c r="P404" s="37">
        <f>IFERROR(VLOOKUP(C404,#REF!,5,0),0)</f>
        <v>0</v>
      </c>
      <c r="Q404" s="37">
        <f>IF(ISNUMBER(VLOOKUP(C404,#REF!,3,FALSE)),VLOOKUP(C404,#REF!,3,FALSE),1)</f>
        <v>1</v>
      </c>
      <c r="R404" s="37">
        <f t="shared" si="77"/>
        <v>0</v>
      </c>
      <c r="S404" s="38">
        <f t="shared" si="78"/>
        <v>0</v>
      </c>
      <c r="T404" s="152">
        <f>IFERROR(VLOOKUP(C404,#REF!,7,FALSE),0)-S404</f>
        <v>0</v>
      </c>
    </row>
    <row r="405" spans="2:20" ht="15" x14ac:dyDescent="0.2">
      <c r="B405" s="26" t="str">
        <f t="shared" ref="B405:B407" si="88">G405</f>
        <v>שבועות</v>
      </c>
      <c r="C405" s="39" t="str">
        <f>'מק"ט'!$C$3&amp;VLOOKUP(G405,'מק"ט'!$D$2:$E$9,2,FALSE)&amp;VLOOKUP(E405,'מק"ט'!$F$2:$G$9,2,FALSE)&amp;D405</f>
        <v>76130609</v>
      </c>
      <c r="D405" s="40" t="s">
        <v>139</v>
      </c>
      <c r="E405" s="85" t="s">
        <v>106</v>
      </c>
      <c r="F405" s="99" t="s">
        <v>102</v>
      </c>
      <c r="G405" s="49" t="s">
        <v>25</v>
      </c>
      <c r="H405" s="43"/>
      <c r="I405" s="43"/>
      <c r="J405" s="69"/>
      <c r="K405" s="45"/>
      <c r="L405" s="183">
        <f t="shared" si="72"/>
        <v>405</v>
      </c>
      <c r="O405" s="36"/>
      <c r="P405" s="37"/>
      <c r="Q405" s="37"/>
      <c r="R405" s="37"/>
      <c r="S405" s="38"/>
      <c r="T405" s="152"/>
    </row>
    <row r="406" spans="2:20" ht="15" x14ac:dyDescent="0.2">
      <c r="B406" s="26" t="str">
        <f t="shared" si="88"/>
        <v>חודשים</v>
      </c>
      <c r="C406" s="39" t="str">
        <f>'מק"ט'!$C$3&amp;VLOOKUP(G406,'מק"ט'!$D$2:$E$9,2,FALSE)&amp;VLOOKUP(E406,'מק"ט'!$F$2:$G$9,2,FALSE)&amp;D406</f>
        <v>76140609</v>
      </c>
      <c r="D406" s="40" t="s">
        <v>139</v>
      </c>
      <c r="E406" s="85" t="s">
        <v>106</v>
      </c>
      <c r="F406" s="99" t="s">
        <v>102</v>
      </c>
      <c r="G406" s="49" t="s">
        <v>23</v>
      </c>
      <c r="H406" s="43"/>
      <c r="I406" s="43"/>
      <c r="J406" s="69"/>
      <c r="K406" s="45"/>
      <c r="L406" s="183">
        <f t="shared" si="72"/>
        <v>405</v>
      </c>
      <c r="O406" s="36"/>
      <c r="P406" s="37"/>
      <c r="Q406" s="37"/>
      <c r="R406" s="37"/>
      <c r="S406" s="38"/>
      <c r="T406" s="152"/>
    </row>
    <row r="407" spans="2:20" ht="15" x14ac:dyDescent="0.2">
      <c r="B407" s="26" t="str">
        <f t="shared" si="88"/>
        <v>עונתי גלובלי</v>
      </c>
      <c r="C407" s="39" t="str">
        <f>'מק"ט'!$C$3&amp;VLOOKUP(G407,'מק"ט'!$D$2:$E$9,2,FALSE)&amp;VLOOKUP(E407,'מק"ט'!$F$2:$G$9,2,FALSE)&amp;D407</f>
        <v>76150609</v>
      </c>
      <c r="D407" s="40" t="s">
        <v>139</v>
      </c>
      <c r="E407" s="85" t="s">
        <v>106</v>
      </c>
      <c r="F407" s="99" t="s">
        <v>102</v>
      </c>
      <c r="G407" s="49" t="s">
        <v>22</v>
      </c>
      <c r="H407" s="43"/>
      <c r="I407" s="43"/>
      <c r="J407" s="69"/>
      <c r="K407" s="45"/>
      <c r="L407" s="183">
        <f t="shared" si="72"/>
        <v>405</v>
      </c>
      <c r="O407" s="36"/>
      <c r="P407" s="37"/>
      <c r="Q407" s="37"/>
      <c r="R407" s="37"/>
      <c r="S407" s="38"/>
      <c r="T407" s="152"/>
    </row>
    <row r="408" spans="2:20" ht="15" x14ac:dyDescent="0.2">
      <c r="B408" s="26" t="str">
        <f t="shared" si="56"/>
        <v>תכניות/פרקים</v>
      </c>
      <c r="C408" s="39" t="str">
        <f>'מק"ט'!$C$3&amp;VLOOKUP(G408,'מק"ט'!$D$2:$E$9,2,FALSE)&amp;VLOOKUP(E408,'מק"ט'!$F$2:$G$9,2,FALSE)&amp;D408</f>
        <v>76110619</v>
      </c>
      <c r="D408" s="162">
        <v>19</v>
      </c>
      <c r="E408" s="163" t="s">
        <v>106</v>
      </c>
      <c r="F408" s="169" t="s">
        <v>103</v>
      </c>
      <c r="G408" s="49" t="s">
        <v>24</v>
      </c>
      <c r="H408" s="165"/>
      <c r="I408" s="165"/>
      <c r="J408" s="166"/>
      <c r="K408" s="167"/>
      <c r="L408" s="183">
        <f t="shared" si="72"/>
        <v>410</v>
      </c>
      <c r="O408" s="36">
        <f>IFERROR(VLOOKUP(C408,#REF!,6,0),0)</f>
        <v>0</v>
      </c>
      <c r="P408" s="37">
        <f>IFERROR(VLOOKUP(C408,#REF!,5,0),0)</f>
        <v>0</v>
      </c>
      <c r="Q408" s="37">
        <f>IF(ISNUMBER(VLOOKUP(C408,#REF!,3,FALSE)),VLOOKUP(C408,#REF!,3,FALSE),1)</f>
        <v>1</v>
      </c>
      <c r="R408" s="37">
        <f t="shared" si="77"/>
        <v>0</v>
      </c>
      <c r="S408" s="38">
        <f t="shared" si="78"/>
        <v>0</v>
      </c>
      <c r="T408" s="152">
        <f>IFERROR(VLOOKUP(C408,#REF!,7,FALSE),0)-S408</f>
        <v>0</v>
      </c>
    </row>
    <row r="409" spans="2:20" ht="15" x14ac:dyDescent="0.2">
      <c r="B409" s="26" t="str">
        <f t="shared" ref="B409:B412" si="89">G409</f>
        <v>ימים</v>
      </c>
      <c r="C409" s="39" t="str">
        <f>'מק"ט'!$C$3&amp;VLOOKUP(G409,'מק"ט'!$D$2:$E$9,2,FALSE)&amp;VLOOKUP(E409,'מק"ט'!$F$2:$G$9,2,FALSE)&amp;D409</f>
        <v>76120619</v>
      </c>
      <c r="D409" s="162">
        <v>19</v>
      </c>
      <c r="E409" s="163" t="s">
        <v>106</v>
      </c>
      <c r="F409" s="169" t="s">
        <v>103</v>
      </c>
      <c r="G409" s="49" t="s">
        <v>20</v>
      </c>
      <c r="H409" s="165"/>
      <c r="I409" s="165"/>
      <c r="J409" s="166"/>
      <c r="K409" s="167"/>
      <c r="L409" s="183">
        <f t="shared" si="72"/>
        <v>410</v>
      </c>
      <c r="O409" s="36"/>
      <c r="P409" s="37"/>
      <c r="Q409" s="37"/>
      <c r="R409" s="37"/>
      <c r="S409" s="38"/>
      <c r="T409" s="152"/>
    </row>
    <row r="410" spans="2:20" ht="15" x14ac:dyDescent="0.2">
      <c r="B410" s="26" t="str">
        <f t="shared" si="89"/>
        <v>שבועות</v>
      </c>
      <c r="C410" s="39" t="str">
        <f>'מק"ט'!$C$3&amp;VLOOKUP(G410,'מק"ט'!$D$2:$E$9,2,FALSE)&amp;VLOOKUP(E410,'מק"ט'!$F$2:$G$9,2,FALSE)&amp;D410</f>
        <v>76130619</v>
      </c>
      <c r="D410" s="162">
        <v>19</v>
      </c>
      <c r="E410" s="163" t="s">
        <v>106</v>
      </c>
      <c r="F410" s="169" t="s">
        <v>103</v>
      </c>
      <c r="G410" s="49" t="s">
        <v>25</v>
      </c>
      <c r="H410" s="165"/>
      <c r="I410" s="165"/>
      <c r="J410" s="166"/>
      <c r="K410" s="167"/>
      <c r="L410" s="183">
        <f t="shared" si="72"/>
        <v>410</v>
      </c>
      <c r="O410" s="36"/>
      <c r="P410" s="37"/>
      <c r="Q410" s="37"/>
      <c r="R410" s="37"/>
      <c r="S410" s="38"/>
      <c r="T410" s="152"/>
    </row>
    <row r="411" spans="2:20" ht="15" x14ac:dyDescent="0.2">
      <c r="B411" s="26" t="str">
        <f t="shared" si="89"/>
        <v>חודשים</v>
      </c>
      <c r="C411" s="39" t="str">
        <f>'מק"ט'!$C$3&amp;VLOOKUP(G411,'מק"ט'!$D$2:$E$9,2,FALSE)&amp;VLOOKUP(E411,'מק"ט'!$F$2:$G$9,2,FALSE)&amp;D411</f>
        <v>76140619</v>
      </c>
      <c r="D411" s="162">
        <v>19</v>
      </c>
      <c r="E411" s="163" t="s">
        <v>106</v>
      </c>
      <c r="F411" s="169" t="s">
        <v>103</v>
      </c>
      <c r="G411" s="49" t="s">
        <v>23</v>
      </c>
      <c r="H411" s="165"/>
      <c r="I411" s="165"/>
      <c r="J411" s="166"/>
      <c r="K411" s="167"/>
      <c r="L411" s="183">
        <f t="shared" si="72"/>
        <v>410</v>
      </c>
      <c r="O411" s="36"/>
      <c r="P411" s="37"/>
      <c r="Q411" s="37"/>
      <c r="R411" s="37"/>
      <c r="S411" s="38"/>
      <c r="T411" s="152"/>
    </row>
    <row r="412" spans="2:20" ht="15" x14ac:dyDescent="0.2">
      <c r="B412" s="26" t="str">
        <f t="shared" si="89"/>
        <v>עונתי גלובלי</v>
      </c>
      <c r="C412" s="39" t="str">
        <f>'מק"ט'!$C$3&amp;VLOOKUP(G412,'מק"ט'!$D$2:$E$9,2,FALSE)&amp;VLOOKUP(E412,'מק"ט'!$F$2:$G$9,2,FALSE)&amp;D412</f>
        <v>76150619</v>
      </c>
      <c r="D412" s="162">
        <v>19</v>
      </c>
      <c r="E412" s="163" t="s">
        <v>106</v>
      </c>
      <c r="F412" s="169" t="s">
        <v>103</v>
      </c>
      <c r="G412" s="49" t="s">
        <v>22</v>
      </c>
      <c r="H412" s="165"/>
      <c r="I412" s="165"/>
      <c r="J412" s="166"/>
      <c r="K412" s="167"/>
      <c r="L412" s="183">
        <f t="shared" si="72"/>
        <v>410</v>
      </c>
      <c r="O412" s="36"/>
      <c r="P412" s="37"/>
      <c r="Q412" s="37"/>
      <c r="R412" s="37"/>
      <c r="S412" s="38"/>
      <c r="T412" s="152"/>
    </row>
    <row r="413" spans="2:20" ht="15" x14ac:dyDescent="0.2">
      <c r="B413" s="26" t="str">
        <f t="shared" si="56"/>
        <v>תכניות/פרקים</v>
      </c>
      <c r="C413" s="39" t="str">
        <f>'מק"ט'!$C$3&amp;VLOOKUP(G413,'מק"ט'!$D$2:$E$9,2,FALSE)&amp;VLOOKUP(E413,'מק"ט'!$F$2:$G$9,2,FALSE)&amp;D413</f>
        <v>76110610</v>
      </c>
      <c r="D413" s="56">
        <v>10</v>
      </c>
      <c r="E413" s="85" t="s">
        <v>106</v>
      </c>
      <c r="F413" s="99" t="s">
        <v>106</v>
      </c>
      <c r="G413" s="49" t="s">
        <v>24</v>
      </c>
      <c r="H413" s="43"/>
      <c r="I413" s="43"/>
      <c r="J413" s="69"/>
      <c r="K413" s="45"/>
      <c r="L413" s="183">
        <f t="shared" si="72"/>
        <v>415</v>
      </c>
      <c r="O413" s="36">
        <f>IFERROR(VLOOKUP(C413,#REF!,6,0),0)</f>
        <v>0</v>
      </c>
      <c r="P413" s="37">
        <f>IFERROR(VLOOKUP(C413,#REF!,5,0),0)</f>
        <v>0</v>
      </c>
      <c r="Q413" s="37">
        <f>IF(ISNUMBER(VLOOKUP(C413,#REF!,3,FALSE)),VLOOKUP(C413,#REF!,3,FALSE),1)</f>
        <v>1</v>
      </c>
      <c r="R413" s="37">
        <f t="shared" si="77"/>
        <v>0</v>
      </c>
      <c r="S413" s="38">
        <f t="shared" si="78"/>
        <v>0</v>
      </c>
      <c r="T413" s="152">
        <f>IFERROR(VLOOKUP(C413,#REF!,7,FALSE),0)-S413</f>
        <v>0</v>
      </c>
    </row>
    <row r="414" spans="2:20" ht="15" x14ac:dyDescent="0.2">
      <c r="B414" s="26" t="str">
        <f t="shared" si="56"/>
        <v>ימים</v>
      </c>
      <c r="C414" s="39" t="str">
        <f>'מק"ט'!$C$3&amp;VLOOKUP(G414,'מק"ט'!$D$2:$E$9,2,FALSE)&amp;VLOOKUP(E414,'מק"ט'!$F$2:$G$9,2,FALSE)&amp;D414</f>
        <v>76120610</v>
      </c>
      <c r="D414" s="56">
        <v>10</v>
      </c>
      <c r="E414" s="85" t="s">
        <v>106</v>
      </c>
      <c r="F414" s="99" t="s">
        <v>106</v>
      </c>
      <c r="G414" s="49" t="s">
        <v>20</v>
      </c>
      <c r="H414" s="43"/>
      <c r="I414" s="43"/>
      <c r="J414" s="69"/>
      <c r="K414" s="45"/>
      <c r="L414" s="183">
        <f t="shared" si="72"/>
        <v>415</v>
      </c>
      <c r="O414" s="36">
        <f>IFERROR(VLOOKUP(C414,#REF!,6,0),0)</f>
        <v>0</v>
      </c>
      <c r="P414" s="37">
        <f>IFERROR(VLOOKUP(C414,#REF!,5,0),0)</f>
        <v>0</v>
      </c>
      <c r="Q414" s="37">
        <f>IF(ISNUMBER(VLOOKUP(C414,#REF!,3,FALSE)),VLOOKUP(C414,#REF!,3,FALSE),1)</f>
        <v>1</v>
      </c>
      <c r="R414" s="37">
        <f t="shared" si="77"/>
        <v>0</v>
      </c>
      <c r="S414" s="38">
        <f t="shared" si="78"/>
        <v>0</v>
      </c>
      <c r="T414" s="152">
        <f>IFERROR(VLOOKUP(C414,#REF!,7,FALSE),0)-S414</f>
        <v>0</v>
      </c>
    </row>
    <row r="415" spans="2:20" ht="15" x14ac:dyDescent="0.2">
      <c r="B415" s="26" t="str">
        <f t="shared" ref="B415:B417" si="90">G415</f>
        <v>שבועות</v>
      </c>
      <c r="C415" s="39" t="str">
        <f>'מק"ט'!$C$3&amp;VLOOKUP(G415,'מק"ט'!$D$2:$E$9,2,FALSE)&amp;VLOOKUP(E415,'מק"ט'!$F$2:$G$9,2,FALSE)&amp;D415</f>
        <v>76130610</v>
      </c>
      <c r="D415" s="56">
        <v>10</v>
      </c>
      <c r="E415" s="85" t="s">
        <v>106</v>
      </c>
      <c r="F415" s="99" t="s">
        <v>106</v>
      </c>
      <c r="G415" s="49" t="s">
        <v>25</v>
      </c>
      <c r="H415" s="43"/>
      <c r="I415" s="43"/>
      <c r="J415" s="69"/>
      <c r="K415" s="45"/>
      <c r="L415" s="183">
        <f t="shared" si="72"/>
        <v>415</v>
      </c>
      <c r="O415" s="36"/>
      <c r="P415" s="37"/>
      <c r="Q415" s="37"/>
      <c r="R415" s="37"/>
      <c r="S415" s="38"/>
      <c r="T415" s="152"/>
    </row>
    <row r="416" spans="2:20" ht="15" x14ac:dyDescent="0.2">
      <c r="B416" s="26" t="str">
        <f t="shared" si="90"/>
        <v>חודשים</v>
      </c>
      <c r="C416" s="39" t="str">
        <f>'מק"ט'!$C$3&amp;VLOOKUP(G416,'מק"ט'!$D$2:$E$9,2,FALSE)&amp;VLOOKUP(E416,'מק"ט'!$F$2:$G$9,2,FALSE)&amp;D416</f>
        <v>76140610</v>
      </c>
      <c r="D416" s="56">
        <v>10</v>
      </c>
      <c r="E416" s="85" t="s">
        <v>106</v>
      </c>
      <c r="F416" s="99" t="s">
        <v>106</v>
      </c>
      <c r="G416" s="49" t="s">
        <v>23</v>
      </c>
      <c r="H416" s="43"/>
      <c r="I416" s="43"/>
      <c r="J416" s="69"/>
      <c r="K416" s="45"/>
      <c r="L416" s="183">
        <f t="shared" ref="L416:L479" si="91">IF(F416=F415,L415,L415+5)</f>
        <v>415</v>
      </c>
      <c r="O416" s="36"/>
      <c r="P416" s="37"/>
      <c r="Q416" s="37"/>
      <c r="R416" s="37"/>
      <c r="S416" s="38"/>
      <c r="T416" s="152"/>
    </row>
    <row r="417" spans="2:20" ht="15.75" thickBot="1" x14ac:dyDescent="0.25">
      <c r="B417" s="26" t="str">
        <f t="shared" si="90"/>
        <v>עונתי גלובלי</v>
      </c>
      <c r="C417" s="39" t="str">
        <f>'מק"ט'!$C$3&amp;VLOOKUP(G417,'מק"ט'!$D$2:$E$9,2,FALSE)&amp;VLOOKUP(E417,'מק"ט'!$F$2:$G$9,2,FALSE)&amp;D417</f>
        <v>76150610</v>
      </c>
      <c r="D417" s="56">
        <v>10</v>
      </c>
      <c r="E417" s="85" t="s">
        <v>106</v>
      </c>
      <c r="F417" s="99" t="s">
        <v>106</v>
      </c>
      <c r="G417" s="49" t="s">
        <v>22</v>
      </c>
      <c r="H417" s="106"/>
      <c r="I417" s="106"/>
      <c r="J417" s="160"/>
      <c r="K417" s="107"/>
      <c r="L417" s="183">
        <f t="shared" si="91"/>
        <v>415</v>
      </c>
      <c r="O417" s="36">
        <f>IFERROR(VLOOKUP(C417,#REF!,6,0),0)</f>
        <v>0</v>
      </c>
      <c r="P417" s="37">
        <f>IFERROR(VLOOKUP(C417,#REF!,5,0),0)</f>
        <v>0</v>
      </c>
      <c r="Q417" s="37">
        <f>IF(ISNUMBER(VLOOKUP(C417,#REF!,3,FALSE)),VLOOKUP(C417,#REF!,3,FALSE),1)</f>
        <v>1</v>
      </c>
      <c r="R417" s="37">
        <f t="shared" si="77"/>
        <v>0</v>
      </c>
      <c r="S417" s="38">
        <f t="shared" si="78"/>
        <v>0</v>
      </c>
      <c r="T417" s="152">
        <f>IFERROR(VLOOKUP(C417,#REF!,7,FALSE),0)-S417</f>
        <v>0</v>
      </c>
    </row>
    <row r="418" spans="2:20" ht="15" x14ac:dyDescent="0.2">
      <c r="B418" s="184" t="str">
        <f t="shared" si="56"/>
        <v>תכניות/פרקים</v>
      </c>
      <c r="C418" s="30" t="str">
        <f>'מק"ט'!$C$3&amp;VLOOKUP(G418,'מק"ט'!$D$2:$E$9,2,FALSE)&amp;VLOOKUP(E418,'מק"ט'!$F$2:$G$9,2,FALSE)&amp;D418</f>
        <v>76110700</v>
      </c>
      <c r="D418" s="91" t="s">
        <v>152</v>
      </c>
      <c r="E418" s="92" t="s">
        <v>124</v>
      </c>
      <c r="F418" s="93" t="s">
        <v>107</v>
      </c>
      <c r="G418" s="49" t="s">
        <v>24</v>
      </c>
      <c r="H418" s="95"/>
      <c r="I418" s="95"/>
      <c r="J418" s="95"/>
      <c r="K418" s="100" t="s">
        <v>153</v>
      </c>
      <c r="L418" s="183">
        <f t="shared" si="91"/>
        <v>420</v>
      </c>
      <c r="O418" s="36">
        <f>IFERROR(VLOOKUP(C418,#REF!,6,0),0)</f>
        <v>0</v>
      </c>
      <c r="P418" s="37">
        <f>IFERROR(VLOOKUP(C418,#REF!,5,0),0)</f>
        <v>0</v>
      </c>
      <c r="Q418" s="37">
        <f>IF(ISNUMBER(VLOOKUP(C418,#REF!,3,FALSE)),VLOOKUP(C418,#REF!,3,FALSE),1)</f>
        <v>1</v>
      </c>
      <c r="R418" s="37">
        <f t="shared" si="77"/>
        <v>0</v>
      </c>
      <c r="S418" s="38">
        <f t="shared" si="78"/>
        <v>0</v>
      </c>
      <c r="T418" s="152">
        <f>IFERROR(VLOOKUP(C418,#REF!,7,FALSE),0)-S418</f>
        <v>0</v>
      </c>
    </row>
    <row r="419" spans="2:20" ht="15" x14ac:dyDescent="0.2">
      <c r="B419" s="184" t="str">
        <f t="shared" si="56"/>
        <v>ימים</v>
      </c>
      <c r="C419" s="39" t="str">
        <f>'מק"ט'!$C$3&amp;VLOOKUP(G419,'מק"ט'!$D$2:$E$9,2,FALSE)&amp;VLOOKUP(E419,'מק"ט'!$F$2:$G$9,2,FALSE)&amp;D419</f>
        <v>76120700</v>
      </c>
      <c r="D419" s="70" t="s">
        <v>152</v>
      </c>
      <c r="E419" s="87" t="s">
        <v>124</v>
      </c>
      <c r="F419" s="82" t="s">
        <v>107</v>
      </c>
      <c r="G419" s="49" t="s">
        <v>20</v>
      </c>
      <c r="H419" s="62"/>
      <c r="I419" s="62"/>
      <c r="J419" s="62"/>
      <c r="K419" s="58"/>
      <c r="L419" s="183">
        <f t="shared" si="91"/>
        <v>420</v>
      </c>
      <c r="O419" s="36">
        <f>IFERROR(VLOOKUP(C419,#REF!,6,0),0)</f>
        <v>0</v>
      </c>
      <c r="P419" s="37">
        <f>IFERROR(VLOOKUP(C419,#REF!,5,0),0)</f>
        <v>0</v>
      </c>
      <c r="Q419" s="37">
        <f>IF(ISNUMBER(VLOOKUP(C419,#REF!,3,FALSE)),VLOOKUP(C419,#REF!,3,FALSE),1)</f>
        <v>1</v>
      </c>
      <c r="R419" s="37">
        <f t="shared" si="77"/>
        <v>0</v>
      </c>
      <c r="S419" s="38">
        <f t="shared" si="78"/>
        <v>0</v>
      </c>
      <c r="T419" s="152">
        <f>IFERROR(VLOOKUP(C419,#REF!,7,FALSE),0)-S419</f>
        <v>0</v>
      </c>
    </row>
    <row r="420" spans="2:20" ht="15" x14ac:dyDescent="0.2">
      <c r="B420" s="184" t="str">
        <f t="shared" ref="B420:B422" si="92">G420</f>
        <v>שבועות</v>
      </c>
      <c r="C420" s="39" t="str">
        <f>'מק"ט'!$C$3&amp;VLOOKUP(G420,'מק"ט'!$D$2:$E$9,2,FALSE)&amp;VLOOKUP(E420,'מק"ט'!$F$2:$G$9,2,FALSE)&amp;D420</f>
        <v>76130700</v>
      </c>
      <c r="D420" s="70" t="s">
        <v>152</v>
      </c>
      <c r="E420" s="87" t="s">
        <v>124</v>
      </c>
      <c r="F420" s="82" t="s">
        <v>107</v>
      </c>
      <c r="G420" s="49" t="s">
        <v>25</v>
      </c>
      <c r="H420" s="62"/>
      <c r="I420" s="62"/>
      <c r="J420" s="62"/>
      <c r="K420" s="58"/>
      <c r="L420" s="183">
        <f t="shared" si="91"/>
        <v>420</v>
      </c>
      <c r="O420" s="36"/>
      <c r="P420" s="37"/>
      <c r="Q420" s="37"/>
      <c r="R420" s="37"/>
      <c r="S420" s="38"/>
      <c r="T420" s="152"/>
    </row>
    <row r="421" spans="2:20" ht="15" x14ac:dyDescent="0.2">
      <c r="B421" s="184" t="str">
        <f t="shared" si="92"/>
        <v>חודשים</v>
      </c>
      <c r="C421" s="39" t="str">
        <f>'מק"ט'!$C$3&amp;VLOOKUP(G421,'מק"ט'!$D$2:$E$9,2,FALSE)&amp;VLOOKUP(E421,'מק"ט'!$F$2:$G$9,2,FALSE)&amp;D421</f>
        <v>76140700</v>
      </c>
      <c r="D421" s="70" t="s">
        <v>152</v>
      </c>
      <c r="E421" s="87" t="s">
        <v>124</v>
      </c>
      <c r="F421" s="82" t="s">
        <v>107</v>
      </c>
      <c r="G421" s="49" t="s">
        <v>23</v>
      </c>
      <c r="H421" s="62"/>
      <c r="I421" s="62"/>
      <c r="J421" s="62"/>
      <c r="K421" s="58"/>
      <c r="L421" s="183">
        <f t="shared" si="91"/>
        <v>420</v>
      </c>
      <c r="O421" s="36"/>
      <c r="P421" s="37"/>
      <c r="Q421" s="37"/>
      <c r="R421" s="37"/>
      <c r="S421" s="38"/>
      <c r="T421" s="152"/>
    </row>
    <row r="422" spans="2:20" ht="15" x14ac:dyDescent="0.2">
      <c r="B422" s="184" t="str">
        <f t="shared" si="92"/>
        <v>עונתי גלובלי</v>
      </c>
      <c r="C422" s="39" t="str">
        <f>'מק"ט'!$C$3&amp;VLOOKUP(G422,'מק"ט'!$D$2:$E$9,2,FALSE)&amp;VLOOKUP(E422,'מק"ט'!$F$2:$G$9,2,FALSE)&amp;D422</f>
        <v>76150700</v>
      </c>
      <c r="D422" s="70" t="s">
        <v>152</v>
      </c>
      <c r="E422" s="87" t="s">
        <v>124</v>
      </c>
      <c r="F422" s="82" t="s">
        <v>107</v>
      </c>
      <c r="G422" s="49" t="s">
        <v>22</v>
      </c>
      <c r="H422" s="62"/>
      <c r="I422" s="62"/>
      <c r="J422" s="62"/>
      <c r="K422" s="58"/>
      <c r="L422" s="183">
        <f t="shared" si="91"/>
        <v>420</v>
      </c>
      <c r="O422" s="36"/>
      <c r="P422" s="37"/>
      <c r="Q422" s="37"/>
      <c r="R422" s="37"/>
      <c r="S422" s="38"/>
      <c r="T422" s="152"/>
    </row>
    <row r="423" spans="2:20" ht="15" x14ac:dyDescent="0.2">
      <c r="B423" s="26" t="str">
        <f t="shared" si="56"/>
        <v>תכניות/פרקים</v>
      </c>
      <c r="C423" s="39" t="str">
        <f>'מק"ט'!$C$3&amp;VLOOKUP(G423,'מק"ט'!$D$2:$E$9,2,FALSE)&amp;VLOOKUP(E423,'מק"ט'!$F$2:$G$9,2,FALSE)&amp;D423</f>
        <v>76110713</v>
      </c>
      <c r="D423" s="56">
        <v>13</v>
      </c>
      <c r="E423" s="85" t="s">
        <v>124</v>
      </c>
      <c r="F423" s="86" t="s">
        <v>108</v>
      </c>
      <c r="G423" s="49" t="s">
        <v>24</v>
      </c>
      <c r="H423" s="44"/>
      <c r="I423" s="44"/>
      <c r="J423" s="44"/>
      <c r="K423" s="61" t="s">
        <v>153</v>
      </c>
      <c r="L423" s="183">
        <f t="shared" si="91"/>
        <v>425</v>
      </c>
      <c r="O423" s="36">
        <f>IFERROR(VLOOKUP(C423,#REF!,6,0),0)</f>
        <v>0</v>
      </c>
      <c r="P423" s="37">
        <f>IFERROR(VLOOKUP(C423,#REF!,5,0),0)</f>
        <v>0</v>
      </c>
      <c r="Q423" s="37">
        <f>IF(ISNUMBER(VLOOKUP(C423,#REF!,3,FALSE)),VLOOKUP(C423,#REF!,3,FALSE),1)</f>
        <v>1</v>
      </c>
      <c r="R423" s="37">
        <f t="shared" si="77"/>
        <v>0</v>
      </c>
      <c r="S423" s="38">
        <f t="shared" si="78"/>
        <v>0</v>
      </c>
      <c r="T423" s="152">
        <f>IFERROR(VLOOKUP(C423,#REF!,7,FALSE),0)-S423</f>
        <v>0</v>
      </c>
    </row>
    <row r="424" spans="2:20" ht="15" x14ac:dyDescent="0.2">
      <c r="B424" s="26" t="str">
        <f t="shared" si="56"/>
        <v>ימים</v>
      </c>
      <c r="C424" s="39" t="str">
        <f>'מק"ט'!$C$3&amp;VLOOKUP(G424,'מק"ט'!$D$2:$E$9,2,FALSE)&amp;VLOOKUP(E424,'מק"ט'!$F$2:$G$9,2,FALSE)&amp;D424</f>
        <v>76120713</v>
      </c>
      <c r="D424" s="56">
        <v>13</v>
      </c>
      <c r="E424" s="85" t="s">
        <v>124</v>
      </c>
      <c r="F424" s="86" t="s">
        <v>108</v>
      </c>
      <c r="G424" s="49" t="s">
        <v>20</v>
      </c>
      <c r="H424" s="43"/>
      <c r="I424" s="69"/>
      <c r="J424" s="69"/>
      <c r="K424" s="61"/>
      <c r="L424" s="183">
        <f t="shared" si="91"/>
        <v>425</v>
      </c>
      <c r="O424" s="36">
        <f>IFERROR(VLOOKUP(C424,#REF!,6,0),0)</f>
        <v>0</v>
      </c>
      <c r="P424" s="37">
        <f>IFERROR(VLOOKUP(C424,#REF!,5,0),0)</f>
        <v>0</v>
      </c>
      <c r="Q424" s="37">
        <f>IF(ISNUMBER(VLOOKUP(C424,#REF!,3,FALSE)),VLOOKUP(C424,#REF!,3,FALSE),1)</f>
        <v>1</v>
      </c>
      <c r="R424" s="37">
        <f t="shared" si="77"/>
        <v>0</v>
      </c>
      <c r="S424" s="38">
        <f t="shared" si="78"/>
        <v>0</v>
      </c>
      <c r="T424" s="152">
        <f>IFERROR(VLOOKUP(C424,#REF!,7,FALSE),0)-S424</f>
        <v>0</v>
      </c>
    </row>
    <row r="425" spans="2:20" ht="15" x14ac:dyDescent="0.2">
      <c r="B425" s="26" t="str">
        <f t="shared" ref="B425:B427" si="93">G425</f>
        <v>שבועות</v>
      </c>
      <c r="C425" s="39" t="str">
        <f>'מק"ט'!$C$3&amp;VLOOKUP(G425,'מק"ט'!$D$2:$E$9,2,FALSE)&amp;VLOOKUP(E425,'מק"ט'!$F$2:$G$9,2,FALSE)&amp;D425</f>
        <v>76130713</v>
      </c>
      <c r="D425" s="56">
        <v>13</v>
      </c>
      <c r="E425" s="85" t="s">
        <v>124</v>
      </c>
      <c r="F425" s="86" t="s">
        <v>108</v>
      </c>
      <c r="G425" s="49" t="s">
        <v>25</v>
      </c>
      <c r="H425" s="43"/>
      <c r="I425" s="69"/>
      <c r="J425" s="69"/>
      <c r="K425" s="61"/>
      <c r="L425" s="183">
        <f t="shared" si="91"/>
        <v>425</v>
      </c>
      <c r="O425" s="36"/>
      <c r="P425" s="37"/>
      <c r="Q425" s="37"/>
      <c r="R425" s="37"/>
      <c r="S425" s="38"/>
      <c r="T425" s="152"/>
    </row>
    <row r="426" spans="2:20" ht="15" x14ac:dyDescent="0.2">
      <c r="B426" s="26" t="str">
        <f t="shared" si="93"/>
        <v>חודשים</v>
      </c>
      <c r="C426" s="39" t="str">
        <f>'מק"ט'!$C$3&amp;VLOOKUP(G426,'מק"ט'!$D$2:$E$9,2,FALSE)&amp;VLOOKUP(E426,'מק"ט'!$F$2:$G$9,2,FALSE)&amp;D426</f>
        <v>76140713</v>
      </c>
      <c r="D426" s="56">
        <v>13</v>
      </c>
      <c r="E426" s="85" t="s">
        <v>124</v>
      </c>
      <c r="F426" s="86" t="s">
        <v>108</v>
      </c>
      <c r="G426" s="49" t="s">
        <v>23</v>
      </c>
      <c r="H426" s="43"/>
      <c r="I426" s="69"/>
      <c r="J426" s="69"/>
      <c r="K426" s="61"/>
      <c r="L426" s="183">
        <f t="shared" si="91"/>
        <v>425</v>
      </c>
      <c r="O426" s="36"/>
      <c r="P426" s="37"/>
      <c r="Q426" s="37"/>
      <c r="R426" s="37"/>
      <c r="S426" s="38"/>
      <c r="T426" s="152"/>
    </row>
    <row r="427" spans="2:20" ht="15" x14ac:dyDescent="0.2">
      <c r="B427" s="26" t="str">
        <f t="shared" si="93"/>
        <v>עונתי גלובלי</v>
      </c>
      <c r="C427" s="39" t="str">
        <f>'מק"ט'!$C$3&amp;VLOOKUP(G427,'מק"ט'!$D$2:$E$9,2,FALSE)&amp;VLOOKUP(E427,'מק"ט'!$F$2:$G$9,2,FALSE)&amp;D427</f>
        <v>76150713</v>
      </c>
      <c r="D427" s="56">
        <v>13</v>
      </c>
      <c r="E427" s="85" t="s">
        <v>124</v>
      </c>
      <c r="F427" s="86" t="s">
        <v>108</v>
      </c>
      <c r="G427" s="49" t="s">
        <v>22</v>
      </c>
      <c r="H427" s="43"/>
      <c r="I427" s="69"/>
      <c r="J427" s="69"/>
      <c r="K427" s="61"/>
      <c r="L427" s="183">
        <f t="shared" si="91"/>
        <v>425</v>
      </c>
      <c r="O427" s="36"/>
      <c r="P427" s="37"/>
      <c r="Q427" s="37"/>
      <c r="R427" s="37"/>
      <c r="S427" s="38"/>
      <c r="T427" s="152"/>
    </row>
    <row r="428" spans="2:20" ht="15" x14ac:dyDescent="0.2">
      <c r="B428" s="26" t="str">
        <f t="shared" si="56"/>
        <v>תכניות/פרקים</v>
      </c>
      <c r="C428" s="39" t="str">
        <f>'מק"ט'!$C$3&amp;VLOOKUP(G428,'מק"ט'!$D$2:$E$9,2,FALSE)&amp;VLOOKUP(E428,'מק"ט'!$F$2:$G$9,2,FALSE)&amp;D428</f>
        <v>76110701</v>
      </c>
      <c r="D428" s="70" t="s">
        <v>145</v>
      </c>
      <c r="E428" s="87" t="s">
        <v>124</v>
      </c>
      <c r="F428" s="88" t="s">
        <v>109</v>
      </c>
      <c r="G428" s="49" t="s">
        <v>24</v>
      </c>
      <c r="H428" s="62"/>
      <c r="I428" s="62"/>
      <c r="J428" s="62"/>
      <c r="K428" s="58" t="s">
        <v>154</v>
      </c>
      <c r="L428" s="183">
        <f t="shared" si="91"/>
        <v>430</v>
      </c>
      <c r="O428" s="36">
        <f>IFERROR(VLOOKUP(C428,#REF!,6,0),0)</f>
        <v>0</v>
      </c>
      <c r="P428" s="37">
        <f>IFERROR(VLOOKUP(C428,#REF!,5,0),0)</f>
        <v>0</v>
      </c>
      <c r="Q428" s="37">
        <f>IF(ISNUMBER(VLOOKUP(C428,#REF!,3,FALSE)),VLOOKUP(C428,#REF!,3,FALSE),1)</f>
        <v>1</v>
      </c>
      <c r="R428" s="37">
        <f t="shared" si="77"/>
        <v>0</v>
      </c>
      <c r="S428" s="38">
        <f t="shared" si="78"/>
        <v>0</v>
      </c>
      <c r="T428" s="152">
        <f>IFERROR(VLOOKUP(C428,#REF!,7,FALSE),0)-S428</f>
        <v>0</v>
      </c>
    </row>
    <row r="429" spans="2:20" ht="15" x14ac:dyDescent="0.2">
      <c r="B429" s="26" t="str">
        <f t="shared" si="56"/>
        <v>ימים</v>
      </c>
      <c r="C429" s="39" t="str">
        <f>'מק"ט'!$C$3&amp;VLOOKUP(G429,'מק"ט'!$D$2:$E$9,2,FALSE)&amp;VLOOKUP(E429,'מק"ט'!$F$2:$G$9,2,FALSE)&amp;D429</f>
        <v>76120701</v>
      </c>
      <c r="D429" s="70" t="s">
        <v>145</v>
      </c>
      <c r="E429" s="87" t="s">
        <v>124</v>
      </c>
      <c r="F429" s="88" t="s">
        <v>109</v>
      </c>
      <c r="G429" s="49" t="s">
        <v>20</v>
      </c>
      <c r="H429" s="62"/>
      <c r="I429" s="62"/>
      <c r="J429" s="62"/>
      <c r="K429" s="58"/>
      <c r="L429" s="183">
        <f t="shared" si="91"/>
        <v>430</v>
      </c>
      <c r="O429" s="36">
        <f>IFERROR(VLOOKUP(C429,#REF!,6,0),0)</f>
        <v>0</v>
      </c>
      <c r="P429" s="37">
        <f>IFERROR(VLOOKUP(C429,#REF!,5,0),0)</f>
        <v>0</v>
      </c>
      <c r="Q429" s="37">
        <f>IF(ISNUMBER(VLOOKUP(C429,#REF!,3,FALSE)),VLOOKUP(C429,#REF!,3,FALSE),1)</f>
        <v>1</v>
      </c>
      <c r="R429" s="37">
        <f t="shared" si="77"/>
        <v>0</v>
      </c>
      <c r="S429" s="38">
        <f t="shared" si="78"/>
        <v>0</v>
      </c>
      <c r="T429" s="152">
        <f>IFERROR(VLOOKUP(C429,#REF!,7,FALSE),0)-S429</f>
        <v>0</v>
      </c>
    </row>
    <row r="430" spans="2:20" ht="15" x14ac:dyDescent="0.2">
      <c r="B430" s="26" t="str">
        <f t="shared" si="56"/>
        <v>שבועות</v>
      </c>
      <c r="C430" s="39" t="str">
        <f>'מק"ט'!$C$3&amp;VLOOKUP(G430,'מק"ט'!$D$2:$E$9,2,FALSE)&amp;VLOOKUP(E430,'מק"ט'!$F$2:$G$9,2,FALSE)&amp;D430</f>
        <v>76130701</v>
      </c>
      <c r="D430" s="70" t="s">
        <v>145</v>
      </c>
      <c r="E430" s="87" t="s">
        <v>124</v>
      </c>
      <c r="F430" s="88" t="s">
        <v>109</v>
      </c>
      <c r="G430" s="49" t="s">
        <v>25</v>
      </c>
      <c r="H430" s="62"/>
      <c r="I430" s="62"/>
      <c r="J430" s="62"/>
      <c r="K430" s="58"/>
      <c r="L430" s="183">
        <f t="shared" si="91"/>
        <v>430</v>
      </c>
      <c r="O430" s="36">
        <f>IFERROR(VLOOKUP(C430,#REF!,6,0),0)</f>
        <v>0</v>
      </c>
      <c r="P430" s="37">
        <f>IFERROR(VLOOKUP(C430,#REF!,5,0),0)</f>
        <v>0</v>
      </c>
      <c r="Q430" s="37">
        <f>IF(ISNUMBER(VLOOKUP(C430,#REF!,3,FALSE)),VLOOKUP(C430,#REF!,3,FALSE),1)</f>
        <v>1</v>
      </c>
      <c r="R430" s="37">
        <f t="shared" si="77"/>
        <v>0</v>
      </c>
      <c r="S430" s="38">
        <f t="shared" si="78"/>
        <v>0</v>
      </c>
      <c r="T430" s="152">
        <f>IFERROR(VLOOKUP(C430,#REF!,7,FALSE),0)-S430</f>
        <v>0</v>
      </c>
    </row>
    <row r="431" spans="2:20" ht="15" x14ac:dyDescent="0.2">
      <c r="B431" s="26" t="str">
        <f t="shared" ref="B431:B432" si="94">G431</f>
        <v>חודשים</v>
      </c>
      <c r="C431" s="39" t="str">
        <f>'מק"ט'!$C$3&amp;VLOOKUP(G431,'מק"ט'!$D$2:$E$9,2,FALSE)&amp;VLOOKUP(E431,'מק"ט'!$F$2:$G$9,2,FALSE)&amp;D431</f>
        <v>76140701</v>
      </c>
      <c r="D431" s="70" t="s">
        <v>145</v>
      </c>
      <c r="E431" s="87" t="s">
        <v>124</v>
      </c>
      <c r="F431" s="88" t="s">
        <v>109</v>
      </c>
      <c r="G431" s="49" t="s">
        <v>23</v>
      </c>
      <c r="H431" s="62"/>
      <c r="I431" s="62"/>
      <c r="J431" s="62"/>
      <c r="K431" s="58"/>
      <c r="L431" s="183">
        <f t="shared" si="91"/>
        <v>430</v>
      </c>
      <c r="O431" s="36"/>
      <c r="P431" s="37"/>
      <c r="Q431" s="37"/>
      <c r="R431" s="37"/>
      <c r="S431" s="38"/>
      <c r="T431" s="152"/>
    </row>
    <row r="432" spans="2:20" ht="15" x14ac:dyDescent="0.2">
      <c r="B432" s="26" t="str">
        <f t="shared" si="94"/>
        <v>עונתי גלובלי</v>
      </c>
      <c r="C432" s="39" t="str">
        <f>'מק"ט'!$C$3&amp;VLOOKUP(G432,'מק"ט'!$D$2:$E$9,2,FALSE)&amp;VLOOKUP(E432,'מק"ט'!$F$2:$G$9,2,FALSE)&amp;D432</f>
        <v>76150701</v>
      </c>
      <c r="D432" s="70" t="s">
        <v>145</v>
      </c>
      <c r="E432" s="87" t="s">
        <v>124</v>
      </c>
      <c r="F432" s="88" t="s">
        <v>109</v>
      </c>
      <c r="G432" s="49" t="s">
        <v>22</v>
      </c>
      <c r="H432" s="62"/>
      <c r="I432" s="62"/>
      <c r="J432" s="62"/>
      <c r="K432" s="58"/>
      <c r="L432" s="183">
        <f t="shared" si="91"/>
        <v>430</v>
      </c>
      <c r="O432" s="36"/>
      <c r="P432" s="37"/>
      <c r="Q432" s="37"/>
      <c r="R432" s="37"/>
      <c r="S432" s="38"/>
      <c r="T432" s="152"/>
    </row>
    <row r="433" spans="2:20" ht="15" x14ac:dyDescent="0.2">
      <c r="B433" s="26" t="str">
        <f t="shared" si="56"/>
        <v>תכניות/פרקים</v>
      </c>
      <c r="C433" s="39" t="str">
        <f>'מק"ט'!$C$3&amp;VLOOKUP(G433,'מק"ט'!$D$2:$E$9,2,FALSE)&amp;VLOOKUP(E433,'מק"ט'!$F$2:$G$9,2,FALSE)&amp;D433</f>
        <v>76110702</v>
      </c>
      <c r="D433" s="40" t="s">
        <v>141</v>
      </c>
      <c r="E433" s="85" t="s">
        <v>124</v>
      </c>
      <c r="F433" s="86" t="s">
        <v>110</v>
      </c>
      <c r="G433" s="49" t="s">
        <v>24</v>
      </c>
      <c r="H433" s="43"/>
      <c r="I433" s="69"/>
      <c r="J433" s="44"/>
      <c r="K433" s="61" t="s">
        <v>155</v>
      </c>
      <c r="L433" s="183">
        <f t="shared" si="91"/>
        <v>435</v>
      </c>
      <c r="O433" s="36">
        <f>IFERROR(VLOOKUP(C433,#REF!,6,0),0)</f>
        <v>0</v>
      </c>
      <c r="P433" s="37">
        <f>IFERROR(VLOOKUP(C433,#REF!,5,0),0)</f>
        <v>0</v>
      </c>
      <c r="Q433" s="37">
        <f>IF(ISNUMBER(VLOOKUP(C433,#REF!,3,FALSE)),VLOOKUP(C433,#REF!,3,FALSE),1)</f>
        <v>1</v>
      </c>
      <c r="R433" s="37">
        <f t="shared" si="77"/>
        <v>0</v>
      </c>
      <c r="S433" s="38">
        <f t="shared" si="78"/>
        <v>0</v>
      </c>
      <c r="T433" s="152">
        <f>IFERROR(VLOOKUP(C433,#REF!,7,FALSE),0)-S433</f>
        <v>0</v>
      </c>
    </row>
    <row r="434" spans="2:20" ht="15" x14ac:dyDescent="0.2">
      <c r="B434" s="26" t="str">
        <f t="shared" si="56"/>
        <v>ימים</v>
      </c>
      <c r="C434" s="39" t="str">
        <f>'מק"ט'!$C$3&amp;VLOOKUP(G434,'מק"ט'!$D$2:$E$9,2,FALSE)&amp;VLOOKUP(E434,'מק"ט'!$F$2:$G$9,2,FALSE)&amp;D434</f>
        <v>76120702</v>
      </c>
      <c r="D434" s="40" t="s">
        <v>141</v>
      </c>
      <c r="E434" s="85" t="s">
        <v>124</v>
      </c>
      <c r="F434" s="86" t="s">
        <v>110</v>
      </c>
      <c r="G434" s="49" t="s">
        <v>20</v>
      </c>
      <c r="H434" s="43"/>
      <c r="I434" s="69"/>
      <c r="J434" s="69"/>
      <c r="K434" s="61"/>
      <c r="L434" s="183">
        <f t="shared" si="91"/>
        <v>435</v>
      </c>
      <c r="O434" s="36">
        <f>IFERROR(VLOOKUP(C434,#REF!,6,0),0)</f>
        <v>0</v>
      </c>
      <c r="P434" s="37">
        <f>IFERROR(VLOOKUP(C434,#REF!,5,0),0)</f>
        <v>0</v>
      </c>
      <c r="Q434" s="37">
        <f>IF(ISNUMBER(VLOOKUP(C434,#REF!,3,FALSE)),VLOOKUP(C434,#REF!,3,FALSE),1)</f>
        <v>1</v>
      </c>
      <c r="R434" s="37">
        <f>IFERROR((P434*Q434),0)</f>
        <v>0</v>
      </c>
      <c r="S434" s="38">
        <f>O434*R434</f>
        <v>0</v>
      </c>
      <c r="T434" s="152">
        <f>IFERROR(VLOOKUP(C434,#REF!,7,FALSE),0)-S434</f>
        <v>0</v>
      </c>
    </row>
    <row r="435" spans="2:20" ht="15" x14ac:dyDescent="0.2">
      <c r="B435" s="26" t="str">
        <f t="shared" ref="B435:B437" si="95">G435</f>
        <v>שבועות</v>
      </c>
      <c r="C435" s="39" t="str">
        <f>'מק"ט'!$C$3&amp;VLOOKUP(G435,'מק"ט'!$D$2:$E$9,2,FALSE)&amp;VLOOKUP(E435,'מק"ט'!$F$2:$G$9,2,FALSE)&amp;D435</f>
        <v>76130702</v>
      </c>
      <c r="D435" s="40" t="s">
        <v>141</v>
      </c>
      <c r="E435" s="85" t="s">
        <v>124</v>
      </c>
      <c r="F435" s="86" t="s">
        <v>110</v>
      </c>
      <c r="G435" s="49" t="s">
        <v>25</v>
      </c>
      <c r="H435" s="43"/>
      <c r="I435" s="69"/>
      <c r="J435" s="69"/>
      <c r="K435" s="61"/>
      <c r="L435" s="183">
        <f t="shared" si="91"/>
        <v>435</v>
      </c>
      <c r="O435" s="36"/>
      <c r="P435" s="37"/>
      <c r="Q435" s="37"/>
      <c r="R435" s="37"/>
      <c r="S435" s="38"/>
      <c r="T435" s="152"/>
    </row>
    <row r="436" spans="2:20" ht="15" x14ac:dyDescent="0.2">
      <c r="B436" s="26" t="str">
        <f t="shared" si="95"/>
        <v>חודשים</v>
      </c>
      <c r="C436" s="39" t="str">
        <f>'מק"ט'!$C$3&amp;VLOOKUP(G436,'מק"ט'!$D$2:$E$9,2,FALSE)&amp;VLOOKUP(E436,'מק"ט'!$F$2:$G$9,2,FALSE)&amp;D436</f>
        <v>76140702</v>
      </c>
      <c r="D436" s="40" t="s">
        <v>141</v>
      </c>
      <c r="E436" s="85" t="s">
        <v>124</v>
      </c>
      <c r="F436" s="86" t="s">
        <v>110</v>
      </c>
      <c r="G436" s="49" t="s">
        <v>23</v>
      </c>
      <c r="H436" s="43"/>
      <c r="I436" s="69"/>
      <c r="J436" s="69"/>
      <c r="K436" s="61"/>
      <c r="L436" s="183">
        <f t="shared" si="91"/>
        <v>435</v>
      </c>
      <c r="O436" s="36"/>
      <c r="P436" s="37"/>
      <c r="Q436" s="37"/>
      <c r="R436" s="37"/>
      <c r="S436" s="38"/>
      <c r="T436" s="152"/>
    </row>
    <row r="437" spans="2:20" ht="15" x14ac:dyDescent="0.2">
      <c r="B437" s="26" t="str">
        <f t="shared" si="95"/>
        <v>עונתי גלובלי</v>
      </c>
      <c r="C437" s="39" t="str">
        <f>'מק"ט'!$C$3&amp;VLOOKUP(G437,'מק"ט'!$D$2:$E$9,2,FALSE)&amp;VLOOKUP(E437,'מק"ט'!$F$2:$G$9,2,FALSE)&amp;D437</f>
        <v>76150702</v>
      </c>
      <c r="D437" s="40" t="s">
        <v>141</v>
      </c>
      <c r="E437" s="85" t="s">
        <v>124</v>
      </c>
      <c r="F437" s="86" t="s">
        <v>110</v>
      </c>
      <c r="G437" s="49" t="s">
        <v>22</v>
      </c>
      <c r="H437" s="43"/>
      <c r="I437" s="69"/>
      <c r="J437" s="69"/>
      <c r="K437" s="61"/>
      <c r="L437" s="183">
        <f t="shared" si="91"/>
        <v>435</v>
      </c>
      <c r="O437" s="36"/>
      <c r="P437" s="37"/>
      <c r="Q437" s="37"/>
      <c r="R437" s="37"/>
      <c r="S437" s="38"/>
      <c r="T437" s="152"/>
    </row>
    <row r="438" spans="2:20" ht="15" x14ac:dyDescent="0.2">
      <c r="B438" s="26" t="str">
        <f t="shared" si="56"/>
        <v>תכניות/פרקים</v>
      </c>
      <c r="C438" s="39" t="str">
        <f>'מק"ט'!$C$3&amp;VLOOKUP(G438,'מק"ט'!$D$2:$E$9,2,FALSE)&amp;VLOOKUP(E438,'מק"ט'!$F$2:$G$9,2,FALSE)&amp;D438</f>
        <v>76110714</v>
      </c>
      <c r="D438" s="46">
        <v>14</v>
      </c>
      <c r="E438" s="87" t="s">
        <v>124</v>
      </c>
      <c r="F438" s="88" t="s">
        <v>111</v>
      </c>
      <c r="G438" s="49" t="s">
        <v>24</v>
      </c>
      <c r="H438" s="62"/>
      <c r="I438" s="62"/>
      <c r="J438" s="62"/>
      <c r="K438" s="58" t="s">
        <v>155</v>
      </c>
      <c r="L438" s="183">
        <f t="shared" si="91"/>
        <v>440</v>
      </c>
      <c r="O438" s="36">
        <f>IFERROR(VLOOKUP(C438,#REF!,6,0),0)</f>
        <v>0</v>
      </c>
      <c r="P438" s="37">
        <f>IFERROR(VLOOKUP(C438,#REF!,5,0),0)</f>
        <v>0</v>
      </c>
      <c r="Q438" s="37">
        <f>IF(ISNUMBER(VLOOKUP(C438,#REF!,3,FALSE)),VLOOKUP(C438,#REF!,3,FALSE),1)</f>
        <v>1</v>
      </c>
      <c r="R438" s="37">
        <f t="shared" si="77"/>
        <v>0</v>
      </c>
      <c r="S438" s="38">
        <f t="shared" si="78"/>
        <v>0</v>
      </c>
      <c r="T438" s="152">
        <f>IFERROR(VLOOKUP(C438,#REF!,7,FALSE),0)-S438</f>
        <v>0</v>
      </c>
    </row>
    <row r="439" spans="2:20" ht="15" x14ac:dyDescent="0.2">
      <c r="B439" s="26" t="str">
        <f t="shared" si="56"/>
        <v>ימים</v>
      </c>
      <c r="C439" s="39" t="str">
        <f>'מק"ט'!$C$3&amp;VLOOKUP(G439,'מק"ט'!$D$2:$E$9,2,FALSE)&amp;VLOOKUP(E439,'מק"ט'!$F$2:$G$9,2,FALSE)&amp;D439</f>
        <v>76120714</v>
      </c>
      <c r="D439" s="46">
        <v>14</v>
      </c>
      <c r="E439" s="87" t="s">
        <v>124</v>
      </c>
      <c r="F439" s="88" t="s">
        <v>111</v>
      </c>
      <c r="G439" s="49" t="s">
        <v>20</v>
      </c>
      <c r="H439" s="62"/>
      <c r="I439" s="62"/>
      <c r="J439" s="62"/>
      <c r="K439" s="58"/>
      <c r="L439" s="183">
        <f t="shared" si="91"/>
        <v>440</v>
      </c>
      <c r="O439" s="36">
        <f>IFERROR(VLOOKUP(C439,#REF!,6,0),0)</f>
        <v>0</v>
      </c>
      <c r="P439" s="37">
        <f>IFERROR(VLOOKUP(C439,#REF!,5,0),0)</f>
        <v>0</v>
      </c>
      <c r="Q439" s="37">
        <f>IF(ISNUMBER(VLOOKUP(C439,#REF!,3,FALSE)),VLOOKUP(C439,#REF!,3,FALSE),1)</f>
        <v>1</v>
      </c>
      <c r="R439" s="37">
        <f>IFERROR((P439*Q439),0)</f>
        <v>0</v>
      </c>
      <c r="S439" s="38">
        <f>O439*R439</f>
        <v>0</v>
      </c>
      <c r="T439" s="152">
        <f>IFERROR(VLOOKUP(C439,#REF!,7,FALSE),0)-S439</f>
        <v>0</v>
      </c>
    </row>
    <row r="440" spans="2:20" ht="15" x14ac:dyDescent="0.2">
      <c r="B440" s="26" t="str">
        <f t="shared" ref="B440:B442" si="96">G440</f>
        <v>שבועות</v>
      </c>
      <c r="C440" s="39" t="str">
        <f>'מק"ט'!$C$3&amp;VLOOKUP(G440,'מק"ט'!$D$2:$E$9,2,FALSE)&amp;VLOOKUP(E440,'מק"ט'!$F$2:$G$9,2,FALSE)&amp;D440</f>
        <v>76130714</v>
      </c>
      <c r="D440" s="46">
        <v>14</v>
      </c>
      <c r="E440" s="87" t="s">
        <v>124</v>
      </c>
      <c r="F440" s="88" t="s">
        <v>111</v>
      </c>
      <c r="G440" s="49" t="s">
        <v>25</v>
      </c>
      <c r="H440" s="62"/>
      <c r="I440" s="62"/>
      <c r="J440" s="62"/>
      <c r="K440" s="58"/>
      <c r="L440" s="183">
        <f t="shared" si="91"/>
        <v>440</v>
      </c>
      <c r="O440" s="36"/>
      <c r="P440" s="37"/>
      <c r="Q440" s="37"/>
      <c r="R440" s="37"/>
      <c r="S440" s="38"/>
      <c r="T440" s="152"/>
    </row>
    <row r="441" spans="2:20" ht="15" x14ac:dyDescent="0.2">
      <c r="B441" s="26" t="str">
        <f t="shared" si="96"/>
        <v>חודשים</v>
      </c>
      <c r="C441" s="39" t="str">
        <f>'מק"ט'!$C$3&amp;VLOOKUP(G441,'מק"ט'!$D$2:$E$9,2,FALSE)&amp;VLOOKUP(E441,'מק"ט'!$F$2:$G$9,2,FALSE)&amp;D441</f>
        <v>76140714</v>
      </c>
      <c r="D441" s="46">
        <v>14</v>
      </c>
      <c r="E441" s="87" t="s">
        <v>124</v>
      </c>
      <c r="F441" s="88" t="s">
        <v>111</v>
      </c>
      <c r="G441" s="49" t="s">
        <v>23</v>
      </c>
      <c r="H441" s="62"/>
      <c r="I441" s="62"/>
      <c r="J441" s="62"/>
      <c r="K441" s="58"/>
      <c r="L441" s="183">
        <f t="shared" si="91"/>
        <v>440</v>
      </c>
      <c r="O441" s="36"/>
      <c r="P441" s="37"/>
      <c r="Q441" s="37"/>
      <c r="R441" s="37"/>
      <c r="S441" s="38"/>
      <c r="T441" s="152"/>
    </row>
    <row r="442" spans="2:20" ht="15" x14ac:dyDescent="0.2">
      <c r="B442" s="26" t="str">
        <f t="shared" si="96"/>
        <v>עונתי גלובלי</v>
      </c>
      <c r="C442" s="39" t="str">
        <f>'מק"ט'!$C$3&amp;VLOOKUP(G442,'מק"ט'!$D$2:$E$9,2,FALSE)&amp;VLOOKUP(E442,'מק"ט'!$F$2:$G$9,2,FALSE)&amp;D442</f>
        <v>76150714</v>
      </c>
      <c r="D442" s="46">
        <v>14</v>
      </c>
      <c r="E442" s="87" t="s">
        <v>124</v>
      </c>
      <c r="F442" s="88" t="s">
        <v>111</v>
      </c>
      <c r="G442" s="49" t="s">
        <v>22</v>
      </c>
      <c r="H442" s="62"/>
      <c r="I442" s="62"/>
      <c r="J442" s="62"/>
      <c r="K442" s="58"/>
      <c r="L442" s="183">
        <f t="shared" si="91"/>
        <v>440</v>
      </c>
      <c r="O442" s="36"/>
      <c r="P442" s="37"/>
      <c r="Q442" s="37"/>
      <c r="R442" s="37"/>
      <c r="S442" s="38"/>
      <c r="T442" s="152"/>
    </row>
    <row r="443" spans="2:20" ht="15" x14ac:dyDescent="0.2">
      <c r="B443" s="26" t="str">
        <f t="shared" si="56"/>
        <v>תכניות/פרקים</v>
      </c>
      <c r="C443" s="39" t="str">
        <f>'מק"ט'!$C$3&amp;VLOOKUP(G443,'מק"ט'!$D$2:$E$9,2,FALSE)&amp;VLOOKUP(E443,'מק"ט'!$F$2:$G$9,2,FALSE)&amp;D443</f>
        <v>76110703</v>
      </c>
      <c r="D443" s="40" t="s">
        <v>142</v>
      </c>
      <c r="E443" s="85" t="s">
        <v>124</v>
      </c>
      <c r="F443" s="86" t="s">
        <v>112</v>
      </c>
      <c r="G443" s="49" t="s">
        <v>24</v>
      </c>
      <c r="H443" s="44"/>
      <c r="I443" s="44"/>
      <c r="J443" s="44"/>
      <c r="K443" s="61" t="s">
        <v>20</v>
      </c>
      <c r="L443" s="183">
        <f t="shared" si="91"/>
        <v>445</v>
      </c>
      <c r="O443" s="36">
        <f>IFERROR(VLOOKUP(C443,#REF!,6,0),0)</f>
        <v>0</v>
      </c>
      <c r="P443" s="37">
        <f>IFERROR(VLOOKUP(C443,#REF!,5,0),0)</f>
        <v>0</v>
      </c>
      <c r="Q443" s="37">
        <f>IF(ISNUMBER(VLOOKUP(C443,#REF!,3,FALSE)),VLOOKUP(C443,#REF!,3,FALSE),1)</f>
        <v>1</v>
      </c>
      <c r="R443" s="37">
        <f t="shared" si="77"/>
        <v>0</v>
      </c>
      <c r="S443" s="38">
        <f t="shared" si="78"/>
        <v>0</v>
      </c>
      <c r="T443" s="152">
        <f>IFERROR(VLOOKUP(C443,#REF!,7,FALSE),0)-S443</f>
        <v>0</v>
      </c>
    </row>
    <row r="444" spans="2:20" ht="15" x14ac:dyDescent="0.2">
      <c r="B444" s="26" t="str">
        <f t="shared" si="56"/>
        <v>ימים</v>
      </c>
      <c r="C444" s="39" t="str">
        <f>'מק"ט'!$C$3&amp;VLOOKUP(G444,'מק"ט'!$D$2:$E$9,2,FALSE)&amp;VLOOKUP(E444,'מק"ט'!$F$2:$G$9,2,FALSE)&amp;D444</f>
        <v>76120703</v>
      </c>
      <c r="D444" s="40" t="s">
        <v>142</v>
      </c>
      <c r="E444" s="85" t="s">
        <v>124</v>
      </c>
      <c r="F444" s="86" t="s">
        <v>112</v>
      </c>
      <c r="G444" s="49" t="s">
        <v>20</v>
      </c>
      <c r="H444" s="44"/>
      <c r="I444" s="44"/>
      <c r="J444" s="44"/>
      <c r="K444" s="61"/>
      <c r="L444" s="183">
        <f t="shared" si="91"/>
        <v>445</v>
      </c>
      <c r="O444" s="36"/>
      <c r="P444" s="37"/>
      <c r="Q444" s="37"/>
      <c r="R444" s="37"/>
      <c r="S444" s="38"/>
      <c r="T444" s="152"/>
    </row>
    <row r="445" spans="2:20" ht="15" x14ac:dyDescent="0.2">
      <c r="B445" s="26" t="str">
        <f t="shared" ref="B445:B447" si="97">G445</f>
        <v>שבועות</v>
      </c>
      <c r="C445" s="39" t="str">
        <f>'מק"ט'!$C$3&amp;VLOOKUP(G445,'מק"ט'!$D$2:$E$9,2,FALSE)&amp;VLOOKUP(E445,'מק"ט'!$F$2:$G$9,2,FALSE)&amp;D445</f>
        <v>76130703</v>
      </c>
      <c r="D445" s="40" t="s">
        <v>142</v>
      </c>
      <c r="E445" s="85" t="s">
        <v>124</v>
      </c>
      <c r="F445" s="86" t="s">
        <v>112</v>
      </c>
      <c r="G445" s="49" t="s">
        <v>25</v>
      </c>
      <c r="H445" s="44"/>
      <c r="I445" s="44"/>
      <c r="J445" s="44"/>
      <c r="K445" s="61"/>
      <c r="L445" s="183">
        <f t="shared" si="91"/>
        <v>445</v>
      </c>
      <c r="O445" s="36"/>
      <c r="P445" s="37"/>
      <c r="Q445" s="37"/>
      <c r="R445" s="37"/>
      <c r="S445" s="38"/>
      <c r="T445" s="152"/>
    </row>
    <row r="446" spans="2:20" ht="15" x14ac:dyDescent="0.2">
      <c r="B446" s="26" t="str">
        <f t="shared" si="97"/>
        <v>חודשים</v>
      </c>
      <c r="C446" s="39" t="str">
        <f>'מק"ט'!$C$3&amp;VLOOKUP(G446,'מק"ט'!$D$2:$E$9,2,FALSE)&amp;VLOOKUP(E446,'מק"ט'!$F$2:$G$9,2,FALSE)&amp;D446</f>
        <v>76140703</v>
      </c>
      <c r="D446" s="40" t="s">
        <v>142</v>
      </c>
      <c r="E446" s="85" t="s">
        <v>124</v>
      </c>
      <c r="F446" s="86" t="s">
        <v>112</v>
      </c>
      <c r="G446" s="49" t="s">
        <v>23</v>
      </c>
      <c r="H446" s="44"/>
      <c r="I446" s="44"/>
      <c r="J446" s="44"/>
      <c r="K446" s="61"/>
      <c r="L446" s="183">
        <f t="shared" si="91"/>
        <v>445</v>
      </c>
      <c r="O446" s="36"/>
      <c r="P446" s="37"/>
      <c r="Q446" s="37"/>
      <c r="R446" s="37"/>
      <c r="S446" s="38"/>
      <c r="T446" s="152"/>
    </row>
    <row r="447" spans="2:20" ht="15" x14ac:dyDescent="0.2">
      <c r="B447" s="26" t="str">
        <f t="shared" si="97"/>
        <v>עונתי גלובלי</v>
      </c>
      <c r="C447" s="39" t="str">
        <f>'מק"ט'!$C$3&amp;VLOOKUP(G447,'מק"ט'!$D$2:$E$9,2,FALSE)&amp;VLOOKUP(E447,'מק"ט'!$F$2:$G$9,2,FALSE)&amp;D447</f>
        <v>76150703</v>
      </c>
      <c r="D447" s="40" t="s">
        <v>142</v>
      </c>
      <c r="E447" s="85" t="s">
        <v>124</v>
      </c>
      <c r="F447" s="86" t="s">
        <v>112</v>
      </c>
      <c r="G447" s="49" t="s">
        <v>22</v>
      </c>
      <c r="H447" s="44"/>
      <c r="I447" s="44"/>
      <c r="J447" s="44"/>
      <c r="K447" s="61"/>
      <c r="L447" s="183">
        <f t="shared" si="91"/>
        <v>445</v>
      </c>
      <c r="O447" s="36"/>
      <c r="P447" s="37"/>
      <c r="Q447" s="37"/>
      <c r="R447" s="37"/>
      <c r="S447" s="38"/>
      <c r="T447" s="152"/>
    </row>
    <row r="448" spans="2:20" ht="15" x14ac:dyDescent="0.2">
      <c r="B448" s="26" t="str">
        <f t="shared" si="56"/>
        <v>תכניות/פרקים</v>
      </c>
      <c r="C448" s="39" t="str">
        <f>'מק"ט'!$C$3&amp;VLOOKUP(G448,'מק"ט'!$D$2:$E$9,2,FALSE)&amp;VLOOKUP(E448,'מק"ט'!$F$2:$G$9,2,FALSE)&amp;D448</f>
        <v>76110704</v>
      </c>
      <c r="D448" s="70" t="s">
        <v>143</v>
      </c>
      <c r="E448" s="87" t="s">
        <v>124</v>
      </c>
      <c r="F448" s="88" t="s">
        <v>113</v>
      </c>
      <c r="G448" s="49" t="s">
        <v>24</v>
      </c>
      <c r="H448" s="49"/>
      <c r="I448" s="62"/>
      <c r="J448" s="62"/>
      <c r="K448" s="58" t="s">
        <v>20</v>
      </c>
      <c r="L448" s="183">
        <f t="shared" si="91"/>
        <v>450</v>
      </c>
      <c r="O448" s="36">
        <f>IFERROR(VLOOKUP(C448,#REF!,6,0),0)</f>
        <v>0</v>
      </c>
      <c r="P448" s="37">
        <f>IFERROR(VLOOKUP(C448,#REF!,5,0),0)</f>
        <v>0</v>
      </c>
      <c r="Q448" s="37">
        <f>IF(ISNUMBER(VLOOKUP(C448,#REF!,3,FALSE)),VLOOKUP(C448,#REF!,3,FALSE),1)</f>
        <v>1</v>
      </c>
      <c r="R448" s="37">
        <f t="shared" si="77"/>
        <v>0</v>
      </c>
      <c r="S448" s="38">
        <f t="shared" si="78"/>
        <v>0</v>
      </c>
      <c r="T448" s="152">
        <f>IFERROR(VLOOKUP(C448,#REF!,7,FALSE),0)-S448</f>
        <v>0</v>
      </c>
    </row>
    <row r="449" spans="2:20" ht="15" x14ac:dyDescent="0.2">
      <c r="B449" s="26" t="str">
        <f t="shared" si="56"/>
        <v>ימים</v>
      </c>
      <c r="C449" s="39" t="str">
        <f>'מק"ט'!$C$3&amp;VLOOKUP(G449,'מק"ט'!$D$2:$E$9,2,FALSE)&amp;VLOOKUP(E449,'מק"ט'!$F$2:$G$9,2,FALSE)&amp;D449</f>
        <v>76120704</v>
      </c>
      <c r="D449" s="70" t="s">
        <v>143</v>
      </c>
      <c r="E449" s="87" t="s">
        <v>124</v>
      </c>
      <c r="F449" s="88" t="s">
        <v>113</v>
      </c>
      <c r="G449" s="49" t="s">
        <v>20</v>
      </c>
      <c r="H449" s="49"/>
      <c r="I449" s="62"/>
      <c r="J449" s="62"/>
      <c r="K449" s="58"/>
      <c r="L449" s="183">
        <f t="shared" si="91"/>
        <v>450</v>
      </c>
      <c r="O449" s="36"/>
      <c r="P449" s="37"/>
      <c r="Q449" s="37"/>
      <c r="R449" s="37"/>
      <c r="S449" s="38"/>
      <c r="T449" s="152"/>
    </row>
    <row r="450" spans="2:20" ht="15" x14ac:dyDescent="0.2">
      <c r="B450" s="26" t="str">
        <f t="shared" ref="B450:B452" si="98">G450</f>
        <v>שבועות</v>
      </c>
      <c r="C450" s="39" t="str">
        <f>'מק"ט'!$C$3&amp;VLOOKUP(G450,'מק"ט'!$D$2:$E$9,2,FALSE)&amp;VLOOKUP(E450,'מק"ט'!$F$2:$G$9,2,FALSE)&amp;D450</f>
        <v>76130704</v>
      </c>
      <c r="D450" s="70" t="s">
        <v>143</v>
      </c>
      <c r="E450" s="87" t="s">
        <v>124</v>
      </c>
      <c r="F450" s="88" t="s">
        <v>113</v>
      </c>
      <c r="G450" s="49" t="s">
        <v>25</v>
      </c>
      <c r="H450" s="49"/>
      <c r="I450" s="62"/>
      <c r="J450" s="62"/>
      <c r="K450" s="58"/>
      <c r="L450" s="183">
        <f t="shared" si="91"/>
        <v>450</v>
      </c>
      <c r="O450" s="36"/>
      <c r="P450" s="37"/>
      <c r="Q450" s="37"/>
      <c r="R450" s="37"/>
      <c r="S450" s="38"/>
      <c r="T450" s="152"/>
    </row>
    <row r="451" spans="2:20" ht="15" x14ac:dyDescent="0.2">
      <c r="B451" s="26" t="str">
        <f t="shared" si="98"/>
        <v>חודשים</v>
      </c>
      <c r="C451" s="39" t="str">
        <f>'מק"ט'!$C$3&amp;VLOOKUP(G451,'מק"ט'!$D$2:$E$9,2,FALSE)&amp;VLOOKUP(E451,'מק"ט'!$F$2:$G$9,2,FALSE)&amp;D451</f>
        <v>76140704</v>
      </c>
      <c r="D451" s="70" t="s">
        <v>143</v>
      </c>
      <c r="E451" s="87" t="s">
        <v>124</v>
      </c>
      <c r="F451" s="88" t="s">
        <v>113</v>
      </c>
      <c r="G451" s="49" t="s">
        <v>23</v>
      </c>
      <c r="H451" s="49"/>
      <c r="I451" s="62"/>
      <c r="J451" s="62"/>
      <c r="K451" s="58"/>
      <c r="L451" s="183">
        <f t="shared" si="91"/>
        <v>450</v>
      </c>
      <c r="O451" s="36"/>
      <c r="P451" s="37"/>
      <c r="Q451" s="37"/>
      <c r="R451" s="37"/>
      <c r="S451" s="38"/>
      <c r="T451" s="152"/>
    </row>
    <row r="452" spans="2:20" ht="15" x14ac:dyDescent="0.2">
      <c r="B452" s="26" t="str">
        <f t="shared" si="98"/>
        <v>עונתי גלובלי</v>
      </c>
      <c r="C452" s="39" t="str">
        <f>'מק"ט'!$C$3&amp;VLOOKUP(G452,'מק"ט'!$D$2:$E$9,2,FALSE)&amp;VLOOKUP(E452,'מק"ט'!$F$2:$G$9,2,FALSE)&amp;D452</f>
        <v>76150704</v>
      </c>
      <c r="D452" s="70" t="s">
        <v>143</v>
      </c>
      <c r="E452" s="87" t="s">
        <v>124</v>
      </c>
      <c r="F452" s="88" t="s">
        <v>113</v>
      </c>
      <c r="G452" s="49" t="s">
        <v>22</v>
      </c>
      <c r="H452" s="49"/>
      <c r="I452" s="62"/>
      <c r="J452" s="62"/>
      <c r="K452" s="58"/>
      <c r="L452" s="183">
        <f t="shared" si="91"/>
        <v>450</v>
      </c>
      <c r="O452" s="36"/>
      <c r="P452" s="37"/>
      <c r="Q452" s="37"/>
      <c r="R452" s="37"/>
      <c r="S452" s="38"/>
      <c r="T452" s="152"/>
    </row>
    <row r="453" spans="2:20" ht="15" x14ac:dyDescent="0.2">
      <c r="B453" s="26" t="str">
        <f t="shared" si="56"/>
        <v>תכניות/פרקים</v>
      </c>
      <c r="C453" s="39" t="str">
        <f>'מק"ט'!$C$3&amp;VLOOKUP(G453,'מק"ט'!$D$2:$E$9,2,FALSE)&amp;VLOOKUP(E453,'מק"ט'!$F$2:$G$9,2,FALSE)&amp;D453</f>
        <v>76110705</v>
      </c>
      <c r="D453" s="40" t="s">
        <v>147</v>
      </c>
      <c r="E453" s="85" t="s">
        <v>124</v>
      </c>
      <c r="F453" s="86" t="s">
        <v>114</v>
      </c>
      <c r="G453" s="49" t="s">
        <v>24</v>
      </c>
      <c r="H453" s="43"/>
      <c r="I453" s="69"/>
      <c r="J453" s="69"/>
      <c r="K453" s="45" t="s">
        <v>155</v>
      </c>
      <c r="L453" s="183">
        <f t="shared" si="91"/>
        <v>455</v>
      </c>
      <c r="O453" s="36">
        <f>IFERROR(VLOOKUP(C453,#REF!,6,0),0)</f>
        <v>0</v>
      </c>
      <c r="P453" s="37">
        <f>IFERROR(VLOOKUP(C453,#REF!,5,0),0)</f>
        <v>0</v>
      </c>
      <c r="Q453" s="37">
        <f>IF(ISNUMBER(VLOOKUP(C453,#REF!,3,FALSE)),VLOOKUP(C453,#REF!,3,FALSE),1)</f>
        <v>1</v>
      </c>
      <c r="R453" s="37">
        <f t="shared" si="77"/>
        <v>0</v>
      </c>
      <c r="S453" s="38">
        <f t="shared" si="78"/>
        <v>0</v>
      </c>
      <c r="T453" s="152">
        <f>IFERROR(VLOOKUP(C453,#REF!,7,FALSE),0)-S453</f>
        <v>0</v>
      </c>
    </row>
    <row r="454" spans="2:20" ht="15" x14ac:dyDescent="0.2">
      <c r="B454" s="26" t="str">
        <f t="shared" si="56"/>
        <v>ימים</v>
      </c>
      <c r="C454" s="39" t="str">
        <f>'מק"ט'!$C$3&amp;VLOOKUP(G454,'מק"ט'!$D$2:$E$9,2,FALSE)&amp;VLOOKUP(E454,'מק"ט'!$F$2:$G$9,2,FALSE)&amp;D454</f>
        <v>76120705</v>
      </c>
      <c r="D454" s="40" t="s">
        <v>147</v>
      </c>
      <c r="E454" s="85" t="s">
        <v>124</v>
      </c>
      <c r="F454" s="86" t="s">
        <v>114</v>
      </c>
      <c r="G454" s="49" t="s">
        <v>20</v>
      </c>
      <c r="H454" s="43"/>
      <c r="I454" s="69"/>
      <c r="J454" s="69"/>
      <c r="K454" s="45"/>
      <c r="L454" s="183">
        <f t="shared" si="91"/>
        <v>455</v>
      </c>
      <c r="O454" s="36">
        <f>IFERROR(VLOOKUP(C454,#REF!,6,0),0)</f>
        <v>0</v>
      </c>
      <c r="P454" s="37">
        <f>IFERROR(VLOOKUP(C454,#REF!,5,0),0)</f>
        <v>0</v>
      </c>
      <c r="Q454" s="37">
        <f>IF(ISNUMBER(VLOOKUP(C454,#REF!,3,FALSE)),VLOOKUP(C454,#REF!,3,FALSE),1)</f>
        <v>1</v>
      </c>
      <c r="R454" s="37">
        <f t="shared" si="77"/>
        <v>0</v>
      </c>
      <c r="S454" s="38">
        <f t="shared" si="78"/>
        <v>0</v>
      </c>
      <c r="T454" s="152">
        <f>IFERROR(VLOOKUP(C454,#REF!,7,FALSE),0)-S454</f>
        <v>0</v>
      </c>
    </row>
    <row r="455" spans="2:20" ht="15" x14ac:dyDescent="0.2">
      <c r="B455" s="26" t="str">
        <f t="shared" ref="B455:B457" si="99">G455</f>
        <v>שבועות</v>
      </c>
      <c r="C455" s="39" t="str">
        <f>'מק"ט'!$C$3&amp;VLOOKUP(G455,'מק"ט'!$D$2:$E$9,2,FALSE)&amp;VLOOKUP(E455,'מק"ט'!$F$2:$G$9,2,FALSE)&amp;D455</f>
        <v>76130705</v>
      </c>
      <c r="D455" s="40" t="s">
        <v>147</v>
      </c>
      <c r="E455" s="85" t="s">
        <v>124</v>
      </c>
      <c r="F455" s="86" t="s">
        <v>114</v>
      </c>
      <c r="G455" s="49" t="s">
        <v>25</v>
      </c>
      <c r="H455" s="43"/>
      <c r="I455" s="69"/>
      <c r="J455" s="69"/>
      <c r="K455" s="45"/>
      <c r="L455" s="183">
        <f t="shared" si="91"/>
        <v>455</v>
      </c>
      <c r="O455" s="36"/>
      <c r="P455" s="37"/>
      <c r="Q455" s="37"/>
      <c r="R455" s="37"/>
      <c r="S455" s="38"/>
      <c r="T455" s="152"/>
    </row>
    <row r="456" spans="2:20" ht="15" x14ac:dyDescent="0.2">
      <c r="B456" s="26" t="str">
        <f t="shared" si="99"/>
        <v>חודשים</v>
      </c>
      <c r="C456" s="39" t="str">
        <f>'מק"ט'!$C$3&amp;VLOOKUP(G456,'מק"ט'!$D$2:$E$9,2,FALSE)&amp;VLOOKUP(E456,'מק"ט'!$F$2:$G$9,2,FALSE)&amp;D456</f>
        <v>76140705</v>
      </c>
      <c r="D456" s="40" t="s">
        <v>147</v>
      </c>
      <c r="E456" s="85" t="s">
        <v>124</v>
      </c>
      <c r="F456" s="86" t="s">
        <v>114</v>
      </c>
      <c r="G456" s="49" t="s">
        <v>23</v>
      </c>
      <c r="H456" s="43"/>
      <c r="I456" s="69"/>
      <c r="J456" s="69"/>
      <c r="K456" s="45"/>
      <c r="L456" s="183">
        <f t="shared" si="91"/>
        <v>455</v>
      </c>
      <c r="O456" s="36"/>
      <c r="P456" s="37"/>
      <c r="Q456" s="37"/>
      <c r="R456" s="37"/>
      <c r="S456" s="38"/>
      <c r="T456" s="152"/>
    </row>
    <row r="457" spans="2:20" ht="15" x14ac:dyDescent="0.2">
      <c r="B457" s="26" t="str">
        <f t="shared" si="99"/>
        <v>עונתי גלובלי</v>
      </c>
      <c r="C457" s="39" t="str">
        <f>'מק"ט'!$C$3&amp;VLOOKUP(G457,'מק"ט'!$D$2:$E$9,2,FALSE)&amp;VLOOKUP(E457,'מק"ט'!$F$2:$G$9,2,FALSE)&amp;D457</f>
        <v>76150705</v>
      </c>
      <c r="D457" s="40" t="s">
        <v>147</v>
      </c>
      <c r="E457" s="85" t="s">
        <v>124</v>
      </c>
      <c r="F457" s="86" t="s">
        <v>114</v>
      </c>
      <c r="G457" s="49" t="s">
        <v>22</v>
      </c>
      <c r="H457" s="43"/>
      <c r="I457" s="69"/>
      <c r="J457" s="69"/>
      <c r="K457" s="45"/>
      <c r="L457" s="183">
        <f t="shared" si="91"/>
        <v>455</v>
      </c>
      <c r="O457" s="36"/>
      <c r="P457" s="37"/>
      <c r="Q457" s="37"/>
      <c r="R457" s="37"/>
      <c r="S457" s="38"/>
      <c r="T457" s="152"/>
    </row>
    <row r="458" spans="2:20" ht="15" x14ac:dyDescent="0.2">
      <c r="B458" s="26" t="str">
        <f t="shared" si="56"/>
        <v>תכניות/פרקים</v>
      </c>
      <c r="C458" s="39" t="str">
        <f>'מק"ט'!$C$3&amp;VLOOKUP(G458,'מק"ט'!$D$2:$E$9,2,FALSE)&amp;VLOOKUP(E458,'מק"ט'!$F$2:$G$9,2,FALSE)&amp;D458</f>
        <v>76110706</v>
      </c>
      <c r="D458" s="70" t="s">
        <v>148</v>
      </c>
      <c r="E458" s="87" t="s">
        <v>124</v>
      </c>
      <c r="F458" s="88" t="s">
        <v>115</v>
      </c>
      <c r="G458" s="49" t="s">
        <v>24</v>
      </c>
      <c r="H458" s="49"/>
      <c r="I458" s="62"/>
      <c r="J458" s="62"/>
      <c r="K458" s="51" t="s">
        <v>20</v>
      </c>
      <c r="L458" s="183">
        <f t="shared" si="91"/>
        <v>460</v>
      </c>
      <c r="O458" s="36">
        <f>IFERROR(VLOOKUP(C458,#REF!,6,0),0)</f>
        <v>0</v>
      </c>
      <c r="P458" s="37">
        <f>IFERROR(VLOOKUP(C458,#REF!,5,0),0)</f>
        <v>0</v>
      </c>
      <c r="Q458" s="37">
        <f>IF(ISNUMBER(VLOOKUP(C458,#REF!,3,FALSE)),VLOOKUP(C458,#REF!,3,FALSE),1)</f>
        <v>1</v>
      </c>
      <c r="R458" s="37">
        <f t="shared" si="77"/>
        <v>0</v>
      </c>
      <c r="S458" s="38">
        <f t="shared" si="78"/>
        <v>0</v>
      </c>
      <c r="T458" s="152">
        <f>IFERROR(VLOOKUP(C458,#REF!,7,FALSE),0)-S458</f>
        <v>0</v>
      </c>
    </row>
    <row r="459" spans="2:20" ht="15" x14ac:dyDescent="0.2">
      <c r="B459" s="26" t="str">
        <f t="shared" si="56"/>
        <v>ימים</v>
      </c>
      <c r="C459" s="39" t="str">
        <f>'מק"ט'!$C$3&amp;VLOOKUP(G459,'מק"ט'!$D$2:$E$9,2,FALSE)&amp;VLOOKUP(E459,'מק"ט'!$F$2:$G$9,2,FALSE)&amp;D459</f>
        <v>76120706</v>
      </c>
      <c r="D459" s="70" t="s">
        <v>148</v>
      </c>
      <c r="E459" s="87" t="s">
        <v>124</v>
      </c>
      <c r="F459" s="88" t="s">
        <v>115</v>
      </c>
      <c r="G459" s="49" t="s">
        <v>20</v>
      </c>
      <c r="H459" s="49"/>
      <c r="I459" s="62"/>
      <c r="J459" s="62"/>
      <c r="K459" s="51"/>
      <c r="L459" s="183">
        <f t="shared" si="91"/>
        <v>460</v>
      </c>
      <c r="O459" s="36"/>
      <c r="P459" s="37"/>
      <c r="Q459" s="37"/>
      <c r="R459" s="37"/>
      <c r="S459" s="38"/>
      <c r="T459" s="152"/>
    </row>
    <row r="460" spans="2:20" ht="15" x14ac:dyDescent="0.2">
      <c r="B460" s="26" t="str">
        <f t="shared" ref="B460:B462" si="100">G460</f>
        <v>שבועות</v>
      </c>
      <c r="C460" s="39" t="str">
        <f>'מק"ט'!$C$3&amp;VLOOKUP(G460,'מק"ט'!$D$2:$E$9,2,FALSE)&amp;VLOOKUP(E460,'מק"ט'!$F$2:$G$9,2,FALSE)&amp;D460</f>
        <v>76130706</v>
      </c>
      <c r="D460" s="70" t="s">
        <v>148</v>
      </c>
      <c r="E460" s="87" t="s">
        <v>124</v>
      </c>
      <c r="F460" s="88" t="s">
        <v>115</v>
      </c>
      <c r="G460" s="49" t="s">
        <v>25</v>
      </c>
      <c r="H460" s="49"/>
      <c r="I460" s="62"/>
      <c r="J460" s="62"/>
      <c r="K460" s="51"/>
      <c r="L460" s="183">
        <f t="shared" si="91"/>
        <v>460</v>
      </c>
      <c r="O460" s="36"/>
      <c r="P460" s="37"/>
      <c r="Q460" s="37"/>
      <c r="R460" s="37"/>
      <c r="S460" s="38"/>
      <c r="T460" s="152"/>
    </row>
    <row r="461" spans="2:20" ht="15" x14ac:dyDescent="0.2">
      <c r="B461" s="26" t="str">
        <f t="shared" si="100"/>
        <v>חודשים</v>
      </c>
      <c r="C461" s="39" t="str">
        <f>'מק"ט'!$C$3&amp;VLOOKUP(G461,'מק"ט'!$D$2:$E$9,2,FALSE)&amp;VLOOKUP(E461,'מק"ט'!$F$2:$G$9,2,FALSE)&amp;D461</f>
        <v>76140706</v>
      </c>
      <c r="D461" s="70" t="s">
        <v>148</v>
      </c>
      <c r="E461" s="87" t="s">
        <v>124</v>
      </c>
      <c r="F461" s="88" t="s">
        <v>115</v>
      </c>
      <c r="G461" s="49" t="s">
        <v>23</v>
      </c>
      <c r="H461" s="49"/>
      <c r="I461" s="62"/>
      <c r="J461" s="62"/>
      <c r="K461" s="51"/>
      <c r="L461" s="183">
        <f t="shared" si="91"/>
        <v>460</v>
      </c>
      <c r="O461" s="36"/>
      <c r="P461" s="37"/>
      <c r="Q461" s="37"/>
      <c r="R461" s="37"/>
      <c r="S461" s="38"/>
      <c r="T461" s="152"/>
    </row>
    <row r="462" spans="2:20" ht="15" x14ac:dyDescent="0.2">
      <c r="B462" s="26" t="str">
        <f t="shared" si="100"/>
        <v>עונתי גלובלי</v>
      </c>
      <c r="C462" s="39" t="str">
        <f>'מק"ט'!$C$3&amp;VLOOKUP(G462,'מק"ט'!$D$2:$E$9,2,FALSE)&amp;VLOOKUP(E462,'מק"ט'!$F$2:$G$9,2,FALSE)&amp;D462</f>
        <v>76150706</v>
      </c>
      <c r="D462" s="70" t="s">
        <v>148</v>
      </c>
      <c r="E462" s="87" t="s">
        <v>124</v>
      </c>
      <c r="F462" s="88" t="s">
        <v>115</v>
      </c>
      <c r="G462" s="49" t="s">
        <v>22</v>
      </c>
      <c r="H462" s="49"/>
      <c r="I462" s="62"/>
      <c r="J462" s="62"/>
      <c r="K462" s="51"/>
      <c r="L462" s="183">
        <f t="shared" si="91"/>
        <v>460</v>
      </c>
      <c r="O462" s="36"/>
      <c r="P462" s="37"/>
      <c r="Q462" s="37"/>
      <c r="R462" s="37"/>
      <c r="S462" s="38"/>
      <c r="T462" s="152"/>
    </row>
    <row r="463" spans="2:20" ht="15" x14ac:dyDescent="0.2">
      <c r="B463" s="26" t="str">
        <f t="shared" si="56"/>
        <v>תכניות/פרקים</v>
      </c>
      <c r="C463" s="39" t="str">
        <f>'מק"ט'!$C$3&amp;VLOOKUP(G463,'מק"ט'!$D$2:$E$9,2,FALSE)&amp;VLOOKUP(E463,'מק"ט'!$F$2:$G$9,2,FALSE)&amp;D463</f>
        <v>76110707</v>
      </c>
      <c r="D463" s="40" t="s">
        <v>150</v>
      </c>
      <c r="E463" s="85" t="s">
        <v>124</v>
      </c>
      <c r="F463" s="98" t="s">
        <v>116</v>
      </c>
      <c r="G463" s="49" t="s">
        <v>24</v>
      </c>
      <c r="H463" s="44"/>
      <c r="I463" s="44"/>
      <c r="J463" s="44"/>
      <c r="K463" s="61" t="s">
        <v>156</v>
      </c>
      <c r="L463" s="183">
        <f t="shared" si="91"/>
        <v>465</v>
      </c>
      <c r="O463" s="36">
        <f>IFERROR(VLOOKUP(C463,#REF!,6,0),0)</f>
        <v>0</v>
      </c>
      <c r="P463" s="37">
        <f>IFERROR(VLOOKUP(C463,#REF!,5,0),0)</f>
        <v>0</v>
      </c>
      <c r="Q463" s="37">
        <f>IF(ISNUMBER(VLOOKUP(C463,#REF!,3,FALSE)),VLOOKUP(C463,#REF!,3,FALSE),1)</f>
        <v>1</v>
      </c>
      <c r="R463" s="37">
        <f t="shared" si="77"/>
        <v>0</v>
      </c>
      <c r="S463" s="38">
        <f t="shared" si="78"/>
        <v>0</v>
      </c>
      <c r="T463" s="152">
        <f>IFERROR(VLOOKUP(C463,#REF!,7,FALSE),0)-S463</f>
        <v>0</v>
      </c>
    </row>
    <row r="464" spans="2:20" ht="15" x14ac:dyDescent="0.2">
      <c r="B464" s="26" t="str">
        <f t="shared" ref="B464:B465" si="101">G464</f>
        <v>ימים</v>
      </c>
      <c r="C464" s="39" t="str">
        <f>'מק"ט'!$C$3&amp;VLOOKUP(G464,'מק"ט'!$D$2:$E$9,2,FALSE)&amp;VLOOKUP(E464,'מק"ט'!$F$2:$G$9,2,FALSE)&amp;D464</f>
        <v>76120707</v>
      </c>
      <c r="D464" s="40" t="s">
        <v>150</v>
      </c>
      <c r="E464" s="85" t="s">
        <v>124</v>
      </c>
      <c r="F464" s="98" t="s">
        <v>116</v>
      </c>
      <c r="G464" s="49" t="s">
        <v>20</v>
      </c>
      <c r="H464" s="44"/>
      <c r="I464" s="44"/>
      <c r="J464" s="44"/>
      <c r="K464" s="61"/>
      <c r="L464" s="183">
        <f t="shared" si="91"/>
        <v>465</v>
      </c>
      <c r="O464" s="36"/>
      <c r="P464" s="37"/>
      <c r="Q464" s="37"/>
      <c r="R464" s="37"/>
      <c r="S464" s="38"/>
      <c r="T464" s="152"/>
    </row>
    <row r="465" spans="2:20" ht="15" x14ac:dyDescent="0.2">
      <c r="B465" s="26" t="str">
        <f t="shared" si="101"/>
        <v>שבועות</v>
      </c>
      <c r="C465" s="39" t="str">
        <f>'מק"ט'!$C$3&amp;VLOOKUP(G465,'מק"ט'!$D$2:$E$9,2,FALSE)&amp;VLOOKUP(E465,'מק"ט'!$F$2:$G$9,2,FALSE)&amp;D465</f>
        <v>76130707</v>
      </c>
      <c r="D465" s="40" t="s">
        <v>150</v>
      </c>
      <c r="E465" s="85" t="s">
        <v>124</v>
      </c>
      <c r="F465" s="98" t="s">
        <v>116</v>
      </c>
      <c r="G465" s="49" t="s">
        <v>25</v>
      </c>
      <c r="H465" s="44"/>
      <c r="I465" s="44"/>
      <c r="J465" s="44"/>
      <c r="K465" s="61"/>
      <c r="L465" s="183">
        <f t="shared" si="91"/>
        <v>465</v>
      </c>
      <c r="O465" s="36"/>
      <c r="P465" s="37"/>
      <c r="Q465" s="37"/>
      <c r="R465" s="37"/>
      <c r="S465" s="38"/>
      <c r="T465" s="152"/>
    </row>
    <row r="466" spans="2:20" ht="15" x14ac:dyDescent="0.2">
      <c r="B466" s="26" t="str">
        <f t="shared" ref="B466:B467" si="102">G466</f>
        <v>חודשים</v>
      </c>
      <c r="C466" s="39" t="str">
        <f>'מק"ט'!$C$3&amp;VLOOKUP(G466,'מק"ט'!$D$2:$E$9,2,FALSE)&amp;VLOOKUP(E466,'מק"ט'!$F$2:$G$9,2,FALSE)&amp;D466</f>
        <v>76140707</v>
      </c>
      <c r="D466" s="40" t="s">
        <v>150</v>
      </c>
      <c r="E466" s="85" t="s">
        <v>124</v>
      </c>
      <c r="F466" s="98" t="s">
        <v>116</v>
      </c>
      <c r="G466" s="49" t="s">
        <v>23</v>
      </c>
      <c r="H466" s="44"/>
      <c r="I466" s="44"/>
      <c r="J466" s="44"/>
      <c r="K466" s="61"/>
      <c r="L466" s="183">
        <f t="shared" si="91"/>
        <v>465</v>
      </c>
      <c r="O466" s="36"/>
      <c r="P466" s="37"/>
      <c r="Q466" s="37"/>
      <c r="R466" s="37"/>
      <c r="S466" s="38"/>
      <c r="T466" s="152"/>
    </row>
    <row r="467" spans="2:20" ht="15" x14ac:dyDescent="0.2">
      <c r="B467" s="26" t="str">
        <f t="shared" si="102"/>
        <v>עונתי גלובלי</v>
      </c>
      <c r="C467" s="39" t="str">
        <f>'מק"ט'!$C$3&amp;VLOOKUP(G467,'מק"ט'!$D$2:$E$9,2,FALSE)&amp;VLOOKUP(E467,'מק"ט'!$F$2:$G$9,2,FALSE)&amp;D467</f>
        <v>76150707</v>
      </c>
      <c r="D467" s="40" t="s">
        <v>150</v>
      </c>
      <c r="E467" s="85" t="s">
        <v>124</v>
      </c>
      <c r="F467" s="98" t="s">
        <v>116</v>
      </c>
      <c r="G467" s="49" t="s">
        <v>22</v>
      </c>
      <c r="H467" s="44"/>
      <c r="I467" s="44"/>
      <c r="J467" s="44"/>
      <c r="K467" s="61"/>
      <c r="L467" s="183">
        <f t="shared" si="91"/>
        <v>465</v>
      </c>
      <c r="O467" s="36"/>
      <c r="P467" s="37"/>
      <c r="Q467" s="37"/>
      <c r="R467" s="37"/>
      <c r="S467" s="38"/>
      <c r="T467" s="152"/>
    </row>
    <row r="468" spans="2:20" ht="15" x14ac:dyDescent="0.2">
      <c r="B468" s="26" t="str">
        <f t="shared" si="56"/>
        <v>תכניות/פרקים</v>
      </c>
      <c r="C468" s="39" t="str">
        <f>'מק"ט'!$C$3&amp;VLOOKUP(G468,'מק"ט'!$D$2:$E$9,2,FALSE)&amp;VLOOKUP(E468,'מק"ט'!$F$2:$G$9,2,FALSE)&amp;D468</f>
        <v>76110715</v>
      </c>
      <c r="D468" s="56">
        <v>15</v>
      </c>
      <c r="E468" s="85" t="s">
        <v>124</v>
      </c>
      <c r="F468" s="98" t="s">
        <v>117</v>
      </c>
      <c r="G468" s="49" t="s">
        <v>24</v>
      </c>
      <c r="H468" s="43"/>
      <c r="I468" s="69"/>
      <c r="J468" s="69"/>
      <c r="K468" s="45" t="s">
        <v>157</v>
      </c>
      <c r="L468" s="183">
        <f t="shared" si="91"/>
        <v>470</v>
      </c>
      <c r="O468" s="36">
        <f>IFERROR(VLOOKUP(C468,#REF!,6,0),0)</f>
        <v>0</v>
      </c>
      <c r="P468" s="37">
        <f>IFERROR(VLOOKUP(C468,#REF!,5,0),0)</f>
        <v>0</v>
      </c>
      <c r="Q468" s="37">
        <f>IF(ISNUMBER(VLOOKUP(C468,#REF!,3,FALSE)),VLOOKUP(C468,#REF!,3,FALSE),1)</f>
        <v>1</v>
      </c>
      <c r="R468" s="37">
        <f t="shared" si="77"/>
        <v>0</v>
      </c>
      <c r="S468" s="38">
        <f t="shared" si="78"/>
        <v>0</v>
      </c>
      <c r="T468" s="152">
        <f>IFERROR(VLOOKUP(C468,#REF!,7,FALSE),0)-S468</f>
        <v>0</v>
      </c>
    </row>
    <row r="469" spans="2:20" ht="15" x14ac:dyDescent="0.2">
      <c r="B469" s="26" t="str">
        <f t="shared" si="56"/>
        <v>ימים</v>
      </c>
      <c r="C469" s="39" t="str">
        <f>'מק"ט'!$C$3&amp;VLOOKUP(G469,'מק"ט'!$D$2:$E$9,2,FALSE)&amp;VLOOKUP(E469,'מק"ט'!$F$2:$G$9,2,FALSE)&amp;D469</f>
        <v>76120715</v>
      </c>
      <c r="D469" s="56">
        <v>15</v>
      </c>
      <c r="E469" s="85" t="s">
        <v>124</v>
      </c>
      <c r="F469" s="98" t="s">
        <v>117</v>
      </c>
      <c r="G469" s="49" t="s">
        <v>20</v>
      </c>
      <c r="H469" s="43"/>
      <c r="I469" s="69"/>
      <c r="J469" s="69"/>
      <c r="K469" s="45"/>
      <c r="L469" s="183">
        <f t="shared" si="91"/>
        <v>470</v>
      </c>
      <c r="O469" s="36">
        <f>IFERROR(VLOOKUP(C469,#REF!,6,0),0)</f>
        <v>0</v>
      </c>
      <c r="P469" s="37">
        <f>IFERROR(VLOOKUP(C469,#REF!,5,0),0)</f>
        <v>0</v>
      </c>
      <c r="Q469" s="37">
        <f>IF(ISNUMBER(VLOOKUP(C469,#REF!,3,FALSE)),VLOOKUP(C469,#REF!,3,FALSE),1)</f>
        <v>1</v>
      </c>
      <c r="R469" s="37">
        <f t="shared" si="77"/>
        <v>0</v>
      </c>
      <c r="S469" s="38">
        <f t="shared" si="78"/>
        <v>0</v>
      </c>
      <c r="T469" s="152">
        <f>IFERROR(VLOOKUP(C469,#REF!,7,FALSE),0)-S469</f>
        <v>0</v>
      </c>
    </row>
    <row r="470" spans="2:20" ht="15" x14ac:dyDescent="0.2">
      <c r="B470" s="26" t="str">
        <f t="shared" ref="B470:B472" si="103">G470</f>
        <v>שבועות</v>
      </c>
      <c r="C470" s="39" t="str">
        <f>'מק"ט'!$C$3&amp;VLOOKUP(G470,'מק"ט'!$D$2:$E$9,2,FALSE)&amp;VLOOKUP(E470,'מק"ט'!$F$2:$G$9,2,FALSE)&amp;D470</f>
        <v>76130715</v>
      </c>
      <c r="D470" s="56">
        <v>15</v>
      </c>
      <c r="E470" s="85" t="s">
        <v>124</v>
      </c>
      <c r="F470" s="98" t="s">
        <v>117</v>
      </c>
      <c r="G470" s="49" t="s">
        <v>25</v>
      </c>
      <c r="H470" s="43"/>
      <c r="I470" s="69"/>
      <c r="J470" s="69"/>
      <c r="K470" s="45"/>
      <c r="L470" s="183">
        <f t="shared" si="91"/>
        <v>470</v>
      </c>
      <c r="O470" s="36"/>
      <c r="P470" s="37"/>
      <c r="Q470" s="37"/>
      <c r="R470" s="37"/>
      <c r="S470" s="38"/>
      <c r="T470" s="152"/>
    </row>
    <row r="471" spans="2:20" ht="15" x14ac:dyDescent="0.2">
      <c r="B471" s="26" t="str">
        <f t="shared" si="103"/>
        <v>חודשים</v>
      </c>
      <c r="C471" s="39" t="str">
        <f>'מק"ט'!$C$3&amp;VLOOKUP(G471,'מק"ט'!$D$2:$E$9,2,FALSE)&amp;VLOOKUP(E471,'מק"ט'!$F$2:$G$9,2,FALSE)&amp;D471</f>
        <v>76140715</v>
      </c>
      <c r="D471" s="56">
        <v>15</v>
      </c>
      <c r="E471" s="85" t="s">
        <v>124</v>
      </c>
      <c r="F471" s="98" t="s">
        <v>117</v>
      </c>
      <c r="G471" s="49" t="s">
        <v>23</v>
      </c>
      <c r="H471" s="43"/>
      <c r="I471" s="69"/>
      <c r="J471" s="69"/>
      <c r="K471" s="45"/>
      <c r="L471" s="183">
        <f t="shared" si="91"/>
        <v>470</v>
      </c>
      <c r="O471" s="36"/>
      <c r="P471" s="37"/>
      <c r="Q471" s="37"/>
      <c r="R471" s="37"/>
      <c r="S471" s="38"/>
      <c r="T471" s="152"/>
    </row>
    <row r="472" spans="2:20" ht="15" x14ac:dyDescent="0.2">
      <c r="B472" s="26" t="str">
        <f t="shared" si="103"/>
        <v>עונתי גלובלי</v>
      </c>
      <c r="C472" s="39" t="str">
        <f>'מק"ט'!$C$3&amp;VLOOKUP(G472,'מק"ט'!$D$2:$E$9,2,FALSE)&amp;VLOOKUP(E472,'מק"ט'!$F$2:$G$9,2,FALSE)&amp;D472</f>
        <v>76150715</v>
      </c>
      <c r="D472" s="56">
        <v>15</v>
      </c>
      <c r="E472" s="85" t="s">
        <v>124</v>
      </c>
      <c r="F472" s="98" t="s">
        <v>117</v>
      </c>
      <c r="G472" s="49" t="s">
        <v>22</v>
      </c>
      <c r="H472" s="43"/>
      <c r="I472" s="69"/>
      <c r="J472" s="69"/>
      <c r="K472" s="45"/>
      <c r="L472" s="183">
        <f t="shared" si="91"/>
        <v>470</v>
      </c>
      <c r="O472" s="36"/>
      <c r="P472" s="37"/>
      <c r="Q472" s="37"/>
      <c r="R472" s="37"/>
      <c r="S472" s="38"/>
      <c r="T472" s="152"/>
    </row>
    <row r="473" spans="2:20" ht="15" x14ac:dyDescent="0.2">
      <c r="B473" s="26" t="str">
        <f t="shared" si="56"/>
        <v>תכניות/פרקים</v>
      </c>
      <c r="C473" s="39" t="str">
        <f>'מק"ט'!$C$3&amp;VLOOKUP(G473,'מק"ט'!$D$2:$E$9,2,FALSE)&amp;VLOOKUP(E473,'מק"ט'!$F$2:$G$9,2,FALSE)&amp;D473</f>
        <v>76110708</v>
      </c>
      <c r="D473" s="54" t="s">
        <v>144</v>
      </c>
      <c r="E473" s="87" t="s">
        <v>124</v>
      </c>
      <c r="F473" s="97" t="s">
        <v>118</v>
      </c>
      <c r="G473" s="49" t="s">
        <v>24</v>
      </c>
      <c r="H473" s="49"/>
      <c r="I473" s="62"/>
      <c r="J473" s="62"/>
      <c r="K473" s="51" t="s">
        <v>156</v>
      </c>
      <c r="L473" s="183">
        <f t="shared" si="91"/>
        <v>475</v>
      </c>
      <c r="O473" s="36">
        <f>IFERROR(VLOOKUP(C473,#REF!,6,0),0)</f>
        <v>0</v>
      </c>
      <c r="P473" s="37">
        <f>IFERROR(VLOOKUP(C473,#REF!,5,0),0)</f>
        <v>0</v>
      </c>
      <c r="Q473" s="37">
        <f>IF(ISNUMBER(VLOOKUP(C473,#REF!,3,FALSE)),VLOOKUP(C473,#REF!,3,FALSE),1)</f>
        <v>1</v>
      </c>
      <c r="R473" s="37">
        <f t="shared" si="77"/>
        <v>0</v>
      </c>
      <c r="S473" s="38">
        <f t="shared" si="78"/>
        <v>0</v>
      </c>
      <c r="T473" s="152">
        <f>IFERROR(VLOOKUP(C473,#REF!,7,FALSE),0)-S473</f>
        <v>0</v>
      </c>
    </row>
    <row r="474" spans="2:20" ht="15" x14ac:dyDescent="0.2">
      <c r="B474" s="26" t="str">
        <f t="shared" si="56"/>
        <v>ימים</v>
      </c>
      <c r="C474" s="39" t="str">
        <f>'מק"ט'!$C$3&amp;VLOOKUP(G474,'מק"ט'!$D$2:$E$9,2,FALSE)&amp;VLOOKUP(E474,'מק"ט'!$F$2:$G$9,2,FALSE)&amp;D474</f>
        <v>76120708</v>
      </c>
      <c r="D474" s="54" t="s">
        <v>144</v>
      </c>
      <c r="E474" s="87" t="s">
        <v>124</v>
      </c>
      <c r="F474" s="97" t="s">
        <v>118</v>
      </c>
      <c r="G474" s="49" t="s">
        <v>20</v>
      </c>
      <c r="H474" s="49"/>
      <c r="I474" s="62"/>
      <c r="J474" s="62"/>
      <c r="K474" s="51"/>
      <c r="L474" s="183">
        <f t="shared" si="91"/>
        <v>475</v>
      </c>
      <c r="O474" s="36"/>
      <c r="P474" s="37"/>
      <c r="Q474" s="37"/>
      <c r="R474" s="37"/>
      <c r="S474" s="38"/>
      <c r="T474" s="152"/>
    </row>
    <row r="475" spans="2:20" ht="15" x14ac:dyDescent="0.2">
      <c r="B475" s="26" t="str">
        <f t="shared" ref="B475:B477" si="104">G475</f>
        <v>שבועות</v>
      </c>
      <c r="C475" s="39" t="str">
        <f>'מק"ט'!$C$3&amp;VLOOKUP(G475,'מק"ט'!$D$2:$E$9,2,FALSE)&amp;VLOOKUP(E475,'מק"ט'!$F$2:$G$9,2,FALSE)&amp;D475</f>
        <v>76130708</v>
      </c>
      <c r="D475" s="54" t="s">
        <v>144</v>
      </c>
      <c r="E475" s="87" t="s">
        <v>124</v>
      </c>
      <c r="F475" s="97" t="s">
        <v>118</v>
      </c>
      <c r="G475" s="49" t="s">
        <v>25</v>
      </c>
      <c r="H475" s="49"/>
      <c r="I475" s="62"/>
      <c r="J475" s="62"/>
      <c r="K475" s="51"/>
      <c r="L475" s="183">
        <f t="shared" si="91"/>
        <v>475</v>
      </c>
      <c r="O475" s="36"/>
      <c r="P475" s="37"/>
      <c r="Q475" s="37"/>
      <c r="R475" s="37"/>
      <c r="S475" s="38"/>
      <c r="T475" s="152"/>
    </row>
    <row r="476" spans="2:20" ht="15" x14ac:dyDescent="0.2">
      <c r="B476" s="26" t="str">
        <f t="shared" si="104"/>
        <v>חודשים</v>
      </c>
      <c r="C476" s="39" t="str">
        <f>'מק"ט'!$C$3&amp;VLOOKUP(G476,'מק"ט'!$D$2:$E$9,2,FALSE)&amp;VLOOKUP(E476,'מק"ט'!$F$2:$G$9,2,FALSE)&amp;D476</f>
        <v>76140708</v>
      </c>
      <c r="D476" s="54" t="s">
        <v>144</v>
      </c>
      <c r="E476" s="87" t="s">
        <v>124</v>
      </c>
      <c r="F476" s="97" t="s">
        <v>118</v>
      </c>
      <c r="G476" s="49" t="s">
        <v>23</v>
      </c>
      <c r="H476" s="49"/>
      <c r="I476" s="62"/>
      <c r="J476" s="62"/>
      <c r="K476" s="51"/>
      <c r="L476" s="183">
        <f t="shared" si="91"/>
        <v>475</v>
      </c>
      <c r="O476" s="36"/>
      <c r="P476" s="37"/>
      <c r="Q476" s="37"/>
      <c r="R476" s="37"/>
      <c r="S476" s="38"/>
      <c r="T476" s="152"/>
    </row>
    <row r="477" spans="2:20" ht="15" x14ac:dyDescent="0.2">
      <c r="B477" s="26" t="str">
        <f t="shared" si="104"/>
        <v>עונתי גלובלי</v>
      </c>
      <c r="C477" s="39" t="str">
        <f>'מק"ט'!$C$3&amp;VLOOKUP(G477,'מק"ט'!$D$2:$E$9,2,FALSE)&amp;VLOOKUP(E477,'מק"ט'!$F$2:$G$9,2,FALSE)&amp;D477</f>
        <v>76150708</v>
      </c>
      <c r="D477" s="54" t="s">
        <v>144</v>
      </c>
      <c r="E477" s="87" t="s">
        <v>124</v>
      </c>
      <c r="F477" s="97" t="s">
        <v>118</v>
      </c>
      <c r="G477" s="49" t="s">
        <v>22</v>
      </c>
      <c r="H477" s="49"/>
      <c r="I477" s="62"/>
      <c r="J477" s="62"/>
      <c r="K477" s="51"/>
      <c r="L477" s="183">
        <f t="shared" si="91"/>
        <v>475</v>
      </c>
      <c r="O477" s="36"/>
      <c r="P477" s="37"/>
      <c r="Q477" s="37"/>
      <c r="R477" s="37"/>
      <c r="S477" s="38"/>
      <c r="T477" s="152"/>
    </row>
    <row r="478" spans="2:20" ht="15" x14ac:dyDescent="0.2">
      <c r="B478" s="26" t="str">
        <f t="shared" si="56"/>
        <v>תכניות/פרקים</v>
      </c>
      <c r="C478" s="39" t="str">
        <f>'מק"ט'!$C$3&amp;VLOOKUP(G478,'מק"ט'!$D$2:$E$9,2,FALSE)&amp;VLOOKUP(E478,'מק"ט'!$F$2:$G$9,2,FALSE)&amp;D478</f>
        <v>76110716</v>
      </c>
      <c r="D478" s="56">
        <v>16</v>
      </c>
      <c r="E478" s="85" t="s">
        <v>124</v>
      </c>
      <c r="F478" s="98" t="s">
        <v>244</v>
      </c>
      <c r="G478" s="49" t="s">
        <v>24</v>
      </c>
      <c r="H478" s="44"/>
      <c r="I478" s="44"/>
      <c r="J478" s="44"/>
      <c r="K478" s="45" t="s">
        <v>20</v>
      </c>
      <c r="L478" s="183">
        <f t="shared" si="91"/>
        <v>480</v>
      </c>
      <c r="O478" s="36">
        <f>IFERROR(VLOOKUP(C478,#REF!,6,0),0)</f>
        <v>0</v>
      </c>
      <c r="P478" s="37">
        <f>IFERROR(VLOOKUP(C478,#REF!,5,0),0)</f>
        <v>0</v>
      </c>
      <c r="Q478" s="37">
        <f>IF(ISNUMBER(VLOOKUP(C478,#REF!,3,FALSE)),VLOOKUP(C478,#REF!,3,FALSE),1)</f>
        <v>1</v>
      </c>
      <c r="R478" s="37">
        <f t="shared" si="77"/>
        <v>0</v>
      </c>
      <c r="S478" s="38">
        <f t="shared" si="78"/>
        <v>0</v>
      </c>
      <c r="T478" s="152">
        <f>IFERROR(VLOOKUP(C478,#REF!,7,FALSE),0)-S478</f>
        <v>0</v>
      </c>
    </row>
    <row r="479" spans="2:20" ht="15" x14ac:dyDescent="0.2">
      <c r="B479" s="26" t="str">
        <f t="shared" si="56"/>
        <v>ימים</v>
      </c>
      <c r="C479" s="39" t="str">
        <f>'מק"ט'!$C$3&amp;VLOOKUP(G479,'מק"ט'!$D$2:$E$9,2,FALSE)&amp;VLOOKUP(E479,'מק"ט'!$F$2:$G$9,2,FALSE)&amp;D479</f>
        <v>76120716</v>
      </c>
      <c r="D479" s="56">
        <v>16</v>
      </c>
      <c r="E479" s="85" t="s">
        <v>124</v>
      </c>
      <c r="F479" s="98" t="s">
        <v>244</v>
      </c>
      <c r="G479" s="49" t="s">
        <v>20</v>
      </c>
      <c r="H479" s="44"/>
      <c r="I479" s="44"/>
      <c r="J479" s="44"/>
      <c r="K479" s="45"/>
      <c r="L479" s="183">
        <f t="shared" si="91"/>
        <v>480</v>
      </c>
      <c r="O479" s="36"/>
      <c r="P479" s="37"/>
      <c r="Q479" s="37"/>
      <c r="R479" s="37"/>
      <c r="S479" s="38"/>
      <c r="T479" s="152"/>
    </row>
    <row r="480" spans="2:20" ht="15" x14ac:dyDescent="0.2">
      <c r="B480" s="26" t="str">
        <f t="shared" ref="B480:B482" si="105">G480</f>
        <v>שבועות</v>
      </c>
      <c r="C480" s="39" t="str">
        <f>'מק"ט'!$C$3&amp;VLOOKUP(G480,'מק"ט'!$D$2:$E$9,2,FALSE)&amp;VLOOKUP(E480,'מק"ט'!$F$2:$G$9,2,FALSE)&amp;D480</f>
        <v>76130716</v>
      </c>
      <c r="D480" s="56">
        <v>16</v>
      </c>
      <c r="E480" s="85" t="s">
        <v>124</v>
      </c>
      <c r="F480" s="98" t="s">
        <v>244</v>
      </c>
      <c r="G480" s="49" t="s">
        <v>25</v>
      </c>
      <c r="H480" s="44"/>
      <c r="I480" s="44"/>
      <c r="J480" s="44"/>
      <c r="K480" s="45"/>
      <c r="L480" s="183">
        <f t="shared" ref="L480:L535" si="106">IF(F480=F479,L479,L479+5)</f>
        <v>480</v>
      </c>
      <c r="O480" s="36"/>
      <c r="P480" s="37"/>
      <c r="Q480" s="37"/>
      <c r="R480" s="37"/>
      <c r="S480" s="38"/>
      <c r="T480" s="152"/>
    </row>
    <row r="481" spans="2:20" ht="15" x14ac:dyDescent="0.2">
      <c r="B481" s="26" t="str">
        <f t="shared" si="105"/>
        <v>חודשים</v>
      </c>
      <c r="C481" s="39" t="str">
        <f>'מק"ט'!$C$3&amp;VLOOKUP(G481,'מק"ט'!$D$2:$E$9,2,FALSE)&amp;VLOOKUP(E481,'מק"ט'!$F$2:$G$9,2,FALSE)&amp;D481</f>
        <v>76140716</v>
      </c>
      <c r="D481" s="56">
        <v>16</v>
      </c>
      <c r="E481" s="85" t="s">
        <v>124</v>
      </c>
      <c r="F481" s="98" t="s">
        <v>244</v>
      </c>
      <c r="G481" s="49" t="s">
        <v>23</v>
      </c>
      <c r="H481" s="44"/>
      <c r="I481" s="44"/>
      <c r="J481" s="44"/>
      <c r="K481" s="45"/>
      <c r="L481" s="183">
        <f t="shared" si="106"/>
        <v>480</v>
      </c>
      <c r="O481" s="36"/>
      <c r="P481" s="37"/>
      <c r="Q481" s="37"/>
      <c r="R481" s="37"/>
      <c r="S481" s="38"/>
      <c r="T481" s="152"/>
    </row>
    <row r="482" spans="2:20" ht="15" x14ac:dyDescent="0.2">
      <c r="B482" s="26" t="str">
        <f t="shared" si="105"/>
        <v>עונתי גלובלי</v>
      </c>
      <c r="C482" s="39" t="str">
        <f>'מק"ט'!$C$3&amp;VLOOKUP(G482,'מק"ט'!$D$2:$E$9,2,FALSE)&amp;VLOOKUP(E482,'מק"ט'!$F$2:$G$9,2,FALSE)&amp;D482</f>
        <v>76150716</v>
      </c>
      <c r="D482" s="56">
        <v>16</v>
      </c>
      <c r="E482" s="85" t="s">
        <v>124</v>
      </c>
      <c r="F482" s="98" t="s">
        <v>244</v>
      </c>
      <c r="G482" s="49" t="s">
        <v>22</v>
      </c>
      <c r="H482" s="44"/>
      <c r="I482" s="44"/>
      <c r="J482" s="44"/>
      <c r="K482" s="45"/>
      <c r="L482" s="183">
        <f t="shared" si="106"/>
        <v>480</v>
      </c>
      <c r="O482" s="36"/>
      <c r="P482" s="37"/>
      <c r="Q482" s="37"/>
      <c r="R482" s="37"/>
      <c r="S482" s="38"/>
      <c r="T482" s="152"/>
    </row>
    <row r="483" spans="2:20" ht="15" x14ac:dyDescent="0.2">
      <c r="B483" s="26" t="str">
        <f t="shared" si="56"/>
        <v>תכניות/פרקים</v>
      </c>
      <c r="C483" s="39" t="str">
        <f>'מק"ט'!$C$3&amp;VLOOKUP(G483,'מק"ט'!$D$2:$E$9,2,FALSE)&amp;VLOOKUP(E483,'מק"ט'!$F$2:$G$9,2,FALSE)&amp;D483</f>
        <v>76110709</v>
      </c>
      <c r="D483" s="70" t="s">
        <v>139</v>
      </c>
      <c r="E483" s="87" t="s">
        <v>124</v>
      </c>
      <c r="F483" s="97" t="s">
        <v>119</v>
      </c>
      <c r="G483" s="49" t="s">
        <v>24</v>
      </c>
      <c r="H483" s="49"/>
      <c r="I483" s="62"/>
      <c r="J483" s="62"/>
      <c r="K483" s="51" t="s">
        <v>158</v>
      </c>
      <c r="L483" s="183">
        <f t="shared" si="106"/>
        <v>485</v>
      </c>
      <c r="O483" s="36">
        <f>IFERROR(VLOOKUP(C483,#REF!,6,0),0)</f>
        <v>0</v>
      </c>
      <c r="P483" s="37">
        <f>IFERROR(VLOOKUP(C483,#REF!,5,0),0)</f>
        <v>0</v>
      </c>
      <c r="Q483" s="37">
        <f>IF(ISNUMBER(VLOOKUP(C483,#REF!,3,FALSE)),VLOOKUP(C483,#REF!,3,FALSE),1)</f>
        <v>1</v>
      </c>
      <c r="R483" s="37">
        <f t="shared" si="77"/>
        <v>0</v>
      </c>
      <c r="S483" s="38">
        <f t="shared" si="78"/>
        <v>0</v>
      </c>
      <c r="T483" s="152">
        <f>IFERROR(VLOOKUP(C483,#REF!,7,FALSE),0)-S483</f>
        <v>0</v>
      </c>
    </row>
    <row r="484" spans="2:20" ht="15" x14ac:dyDescent="0.2">
      <c r="B484" s="26" t="str">
        <f t="shared" ref="B484:B487" si="107">G484</f>
        <v>ימים</v>
      </c>
      <c r="C484" s="39" t="str">
        <f>'מק"ט'!$C$3&amp;VLOOKUP(G484,'מק"ט'!$D$2:$E$9,2,FALSE)&amp;VLOOKUP(E484,'מק"ט'!$F$2:$G$9,2,FALSE)&amp;D484</f>
        <v>76120709</v>
      </c>
      <c r="D484" s="70" t="s">
        <v>139</v>
      </c>
      <c r="E484" s="87" t="s">
        <v>124</v>
      </c>
      <c r="F484" s="97" t="s">
        <v>119</v>
      </c>
      <c r="G484" s="49" t="s">
        <v>20</v>
      </c>
      <c r="H484" s="49"/>
      <c r="I484" s="62"/>
      <c r="J484" s="62"/>
      <c r="K484" s="51"/>
      <c r="L484" s="183">
        <f t="shared" si="106"/>
        <v>485</v>
      </c>
      <c r="O484" s="36"/>
      <c r="P484" s="37"/>
      <c r="Q484" s="37"/>
      <c r="R484" s="37"/>
      <c r="S484" s="38"/>
      <c r="T484" s="152"/>
    </row>
    <row r="485" spans="2:20" ht="15" x14ac:dyDescent="0.2">
      <c r="B485" s="26" t="str">
        <f t="shared" si="107"/>
        <v>שבועות</v>
      </c>
      <c r="C485" s="39" t="str">
        <f>'מק"ט'!$C$3&amp;VLOOKUP(G485,'מק"ט'!$D$2:$E$9,2,FALSE)&amp;VLOOKUP(E485,'מק"ט'!$F$2:$G$9,2,FALSE)&amp;D485</f>
        <v>76130709</v>
      </c>
      <c r="D485" s="70" t="s">
        <v>139</v>
      </c>
      <c r="E485" s="87" t="s">
        <v>124</v>
      </c>
      <c r="F485" s="97" t="s">
        <v>119</v>
      </c>
      <c r="G485" s="49" t="s">
        <v>25</v>
      </c>
      <c r="H485" s="49"/>
      <c r="I485" s="62"/>
      <c r="J485" s="62"/>
      <c r="K485" s="51"/>
      <c r="L485" s="183">
        <f t="shared" si="106"/>
        <v>485</v>
      </c>
      <c r="O485" s="36"/>
      <c r="P485" s="37"/>
      <c r="Q485" s="37"/>
      <c r="R485" s="37"/>
      <c r="S485" s="38"/>
      <c r="T485" s="152"/>
    </row>
    <row r="486" spans="2:20" ht="15" x14ac:dyDescent="0.2">
      <c r="B486" s="26" t="str">
        <f t="shared" si="107"/>
        <v>חודשים</v>
      </c>
      <c r="C486" s="39" t="str">
        <f>'מק"ט'!$C$3&amp;VLOOKUP(G486,'מק"ט'!$D$2:$E$9,2,FALSE)&amp;VLOOKUP(E486,'מק"ט'!$F$2:$G$9,2,FALSE)&amp;D486</f>
        <v>76140709</v>
      </c>
      <c r="D486" s="70" t="s">
        <v>139</v>
      </c>
      <c r="E486" s="87" t="s">
        <v>124</v>
      </c>
      <c r="F486" s="97" t="s">
        <v>119</v>
      </c>
      <c r="G486" s="49" t="s">
        <v>23</v>
      </c>
      <c r="H486" s="49"/>
      <c r="I486" s="62"/>
      <c r="J486" s="62"/>
      <c r="K486" s="51"/>
      <c r="L486" s="183">
        <f t="shared" si="106"/>
        <v>485</v>
      </c>
      <c r="O486" s="36"/>
      <c r="P486" s="37"/>
      <c r="Q486" s="37"/>
      <c r="R486" s="37"/>
      <c r="S486" s="38"/>
      <c r="T486" s="152"/>
    </row>
    <row r="487" spans="2:20" ht="15" x14ac:dyDescent="0.2">
      <c r="B487" s="26" t="str">
        <f t="shared" si="107"/>
        <v>עונתי גלובלי</v>
      </c>
      <c r="C487" s="39" t="str">
        <f>'מק"ט'!$C$3&amp;VLOOKUP(G487,'מק"ט'!$D$2:$E$9,2,FALSE)&amp;VLOOKUP(E487,'מק"ט'!$F$2:$G$9,2,FALSE)&amp;D487</f>
        <v>76150709</v>
      </c>
      <c r="D487" s="70" t="s">
        <v>139</v>
      </c>
      <c r="E487" s="87" t="s">
        <v>124</v>
      </c>
      <c r="F487" s="97" t="s">
        <v>119</v>
      </c>
      <c r="G487" s="49" t="s">
        <v>22</v>
      </c>
      <c r="H487" s="49"/>
      <c r="I487" s="62"/>
      <c r="J487" s="62"/>
      <c r="K487" s="51"/>
      <c r="L487" s="183">
        <f t="shared" si="106"/>
        <v>485</v>
      </c>
      <c r="O487" s="36"/>
      <c r="P487" s="37"/>
      <c r="Q487" s="37"/>
      <c r="R487" s="37"/>
      <c r="S487" s="38"/>
      <c r="T487" s="152"/>
    </row>
    <row r="488" spans="2:20" ht="15" x14ac:dyDescent="0.2">
      <c r="B488" s="26" t="str">
        <f t="shared" ref="B488:B535" si="108">G488</f>
        <v>תכניות/פרקים</v>
      </c>
      <c r="C488" s="39" t="str">
        <f>'מק"ט'!$C$3&amp;VLOOKUP(G488,'מק"ט'!$D$2:$E$9,2,FALSE)&amp;VLOOKUP(E488,'מק"ט'!$F$2:$G$9,2,FALSE)&amp;D488</f>
        <v>76110718</v>
      </c>
      <c r="D488" s="56">
        <v>18</v>
      </c>
      <c r="E488" s="85" t="s">
        <v>124</v>
      </c>
      <c r="F488" s="98" t="s">
        <v>120</v>
      </c>
      <c r="G488" s="49" t="s">
        <v>24</v>
      </c>
      <c r="H488" s="43"/>
      <c r="I488" s="69"/>
      <c r="J488" s="69"/>
      <c r="K488" s="45" t="s">
        <v>158</v>
      </c>
      <c r="L488" s="183">
        <f t="shared" si="106"/>
        <v>490</v>
      </c>
      <c r="O488" s="36">
        <f>IFERROR(VLOOKUP(C488,#REF!,6,0),0)</f>
        <v>0</v>
      </c>
      <c r="P488" s="37">
        <f>IFERROR(VLOOKUP(C488,#REF!,5,0),0)</f>
        <v>0</v>
      </c>
      <c r="Q488" s="37">
        <f>IF(ISNUMBER(VLOOKUP(C488,#REF!,3,FALSE)),VLOOKUP(C488,#REF!,3,FALSE),1)</f>
        <v>1</v>
      </c>
      <c r="R488" s="37">
        <f t="shared" si="77"/>
        <v>0</v>
      </c>
      <c r="S488" s="38">
        <f t="shared" si="78"/>
        <v>0</v>
      </c>
      <c r="T488" s="152">
        <f>IFERROR(VLOOKUP(C488,#REF!,7,FALSE),0)-S488</f>
        <v>0</v>
      </c>
    </row>
    <row r="489" spans="2:20" ht="15" x14ac:dyDescent="0.2">
      <c r="B489" s="26" t="str">
        <f t="shared" ref="B489:B492" si="109">G489</f>
        <v>ימים</v>
      </c>
      <c r="C489" s="39" t="str">
        <f>'מק"ט'!$C$3&amp;VLOOKUP(G489,'מק"ט'!$D$2:$E$9,2,FALSE)&amp;VLOOKUP(E489,'מק"ט'!$F$2:$G$9,2,FALSE)&amp;D489</f>
        <v>76120718</v>
      </c>
      <c r="D489" s="56">
        <v>18</v>
      </c>
      <c r="E489" s="85" t="s">
        <v>124</v>
      </c>
      <c r="F489" s="98" t="s">
        <v>120</v>
      </c>
      <c r="G489" s="49" t="s">
        <v>20</v>
      </c>
      <c r="H489" s="43"/>
      <c r="I489" s="69"/>
      <c r="J489" s="69"/>
      <c r="K489" s="45"/>
      <c r="L489" s="183">
        <f t="shared" si="106"/>
        <v>490</v>
      </c>
      <c r="O489" s="36"/>
      <c r="P489" s="37"/>
      <c r="Q489" s="37"/>
      <c r="R489" s="37"/>
      <c r="S489" s="38"/>
      <c r="T489" s="152"/>
    </row>
    <row r="490" spans="2:20" ht="15" x14ac:dyDescent="0.2">
      <c r="B490" s="26" t="str">
        <f t="shared" si="109"/>
        <v>שבועות</v>
      </c>
      <c r="C490" s="39" t="str">
        <f>'מק"ט'!$C$3&amp;VLOOKUP(G490,'מק"ט'!$D$2:$E$9,2,FALSE)&amp;VLOOKUP(E490,'מק"ט'!$F$2:$G$9,2,FALSE)&amp;D490</f>
        <v>76130718</v>
      </c>
      <c r="D490" s="56">
        <v>18</v>
      </c>
      <c r="E490" s="85" t="s">
        <v>124</v>
      </c>
      <c r="F490" s="98" t="s">
        <v>120</v>
      </c>
      <c r="G490" s="49" t="s">
        <v>25</v>
      </c>
      <c r="H490" s="43"/>
      <c r="I490" s="69"/>
      <c r="J490" s="69"/>
      <c r="K490" s="45"/>
      <c r="L490" s="183">
        <f t="shared" si="106"/>
        <v>490</v>
      </c>
      <c r="O490" s="36"/>
      <c r="P490" s="37"/>
      <c r="Q490" s="37"/>
      <c r="R490" s="37"/>
      <c r="S490" s="38"/>
      <c r="T490" s="152"/>
    </row>
    <row r="491" spans="2:20" ht="15" x14ac:dyDescent="0.2">
      <c r="B491" s="26" t="str">
        <f t="shared" si="109"/>
        <v>חודשים</v>
      </c>
      <c r="C491" s="39" t="str">
        <f>'מק"ט'!$C$3&amp;VLOOKUP(G491,'מק"ט'!$D$2:$E$9,2,FALSE)&amp;VLOOKUP(E491,'מק"ט'!$F$2:$G$9,2,FALSE)&amp;D491</f>
        <v>76140718</v>
      </c>
      <c r="D491" s="56">
        <v>18</v>
      </c>
      <c r="E491" s="85" t="s">
        <v>124</v>
      </c>
      <c r="F491" s="98" t="s">
        <v>120</v>
      </c>
      <c r="G491" s="49" t="s">
        <v>23</v>
      </c>
      <c r="H491" s="43"/>
      <c r="I491" s="69"/>
      <c r="J491" s="69"/>
      <c r="K491" s="45"/>
      <c r="L491" s="183">
        <f t="shared" si="106"/>
        <v>490</v>
      </c>
      <c r="O491" s="36"/>
      <c r="P491" s="37"/>
      <c r="Q491" s="37"/>
      <c r="R491" s="37"/>
      <c r="S491" s="38"/>
      <c r="T491" s="152"/>
    </row>
    <row r="492" spans="2:20" ht="15" x14ac:dyDescent="0.2">
      <c r="B492" s="26" t="str">
        <f t="shared" si="109"/>
        <v>עונתי גלובלי</v>
      </c>
      <c r="C492" s="39" t="str">
        <f>'מק"ט'!$C$3&amp;VLOOKUP(G492,'מק"ט'!$D$2:$E$9,2,FALSE)&amp;VLOOKUP(E492,'מק"ט'!$F$2:$G$9,2,FALSE)&amp;D492</f>
        <v>76150718</v>
      </c>
      <c r="D492" s="56">
        <v>18</v>
      </c>
      <c r="E492" s="85" t="s">
        <v>124</v>
      </c>
      <c r="F492" s="98" t="s">
        <v>120</v>
      </c>
      <c r="G492" s="49" t="s">
        <v>22</v>
      </c>
      <c r="H492" s="43"/>
      <c r="I492" s="69"/>
      <c r="J492" s="69"/>
      <c r="K492" s="45"/>
      <c r="L492" s="183">
        <f t="shared" si="106"/>
        <v>490</v>
      </c>
      <c r="O492" s="36"/>
      <c r="P492" s="37"/>
      <c r="Q492" s="37"/>
      <c r="R492" s="37"/>
      <c r="S492" s="38"/>
      <c r="T492" s="152"/>
    </row>
    <row r="493" spans="2:20" ht="15" x14ac:dyDescent="0.2">
      <c r="B493" s="26" t="str">
        <f t="shared" ref="B493:B497" si="110">G493</f>
        <v>תכניות/פרקים</v>
      </c>
      <c r="C493" s="39" t="str">
        <f>'מק"ט'!$C$3&amp;VLOOKUP(G493,'מק"ט'!$D$2:$E$9,2,FALSE)&amp;VLOOKUP(E493,'מק"ט'!$F$2:$G$9,2,FALSE)&amp;D493</f>
        <v>76110722</v>
      </c>
      <c r="D493" s="56">
        <v>22</v>
      </c>
      <c r="E493" s="85" t="s">
        <v>124</v>
      </c>
      <c r="F493" s="98" t="s">
        <v>243</v>
      </c>
      <c r="G493" s="49" t="s">
        <v>24</v>
      </c>
      <c r="H493" s="43"/>
      <c r="I493" s="69"/>
      <c r="J493" s="69"/>
      <c r="K493" s="45"/>
      <c r="L493" s="183">
        <f t="shared" si="106"/>
        <v>495</v>
      </c>
      <c r="O493" s="36"/>
      <c r="P493" s="37"/>
      <c r="Q493" s="37"/>
      <c r="R493" s="37"/>
      <c r="S493" s="38"/>
      <c r="T493" s="152"/>
    </row>
    <row r="494" spans="2:20" ht="15" x14ac:dyDescent="0.2">
      <c r="B494" s="26" t="str">
        <f t="shared" si="110"/>
        <v>ימים</v>
      </c>
      <c r="C494" s="39" t="str">
        <f>'מק"ט'!$C$3&amp;VLOOKUP(G494,'מק"ט'!$D$2:$E$9,2,FALSE)&amp;VLOOKUP(E494,'מק"ט'!$F$2:$G$9,2,FALSE)&amp;D494</f>
        <v>76120722</v>
      </c>
      <c r="D494" s="56">
        <v>22</v>
      </c>
      <c r="E494" s="85" t="s">
        <v>124</v>
      </c>
      <c r="F494" s="98" t="s">
        <v>243</v>
      </c>
      <c r="G494" s="49" t="s">
        <v>20</v>
      </c>
      <c r="H494" s="43"/>
      <c r="I494" s="69"/>
      <c r="J494" s="69"/>
      <c r="K494" s="45"/>
      <c r="L494" s="183">
        <f t="shared" si="106"/>
        <v>495</v>
      </c>
      <c r="O494" s="36"/>
      <c r="P494" s="37"/>
      <c r="Q494" s="37"/>
      <c r="R494" s="37"/>
      <c r="S494" s="38"/>
      <c r="T494" s="152"/>
    </row>
    <row r="495" spans="2:20" ht="15" x14ac:dyDescent="0.2">
      <c r="B495" s="26" t="str">
        <f t="shared" si="110"/>
        <v>שבועות</v>
      </c>
      <c r="C495" s="39" t="str">
        <f>'מק"ט'!$C$3&amp;VLOOKUP(G495,'מק"ט'!$D$2:$E$9,2,FALSE)&amp;VLOOKUP(E495,'מק"ט'!$F$2:$G$9,2,FALSE)&amp;D495</f>
        <v>76130722</v>
      </c>
      <c r="D495" s="56">
        <v>22</v>
      </c>
      <c r="E495" s="85" t="s">
        <v>124</v>
      </c>
      <c r="F495" s="98" t="s">
        <v>243</v>
      </c>
      <c r="G495" s="49" t="s">
        <v>25</v>
      </c>
      <c r="H495" s="43"/>
      <c r="I495" s="69"/>
      <c r="J495" s="69"/>
      <c r="K495" s="45"/>
      <c r="L495" s="183">
        <f t="shared" si="106"/>
        <v>495</v>
      </c>
      <c r="O495" s="36"/>
      <c r="P495" s="37"/>
      <c r="Q495" s="37"/>
      <c r="R495" s="37"/>
      <c r="S495" s="38"/>
      <c r="T495" s="152"/>
    </row>
    <row r="496" spans="2:20" ht="15" x14ac:dyDescent="0.2">
      <c r="B496" s="26" t="str">
        <f t="shared" si="110"/>
        <v>חודשים</v>
      </c>
      <c r="C496" s="39" t="str">
        <f>'מק"ט'!$C$3&amp;VLOOKUP(G496,'מק"ט'!$D$2:$E$9,2,FALSE)&amp;VLOOKUP(E496,'מק"ט'!$F$2:$G$9,2,FALSE)&amp;D496</f>
        <v>76140722</v>
      </c>
      <c r="D496" s="56">
        <v>22</v>
      </c>
      <c r="E496" s="85" t="s">
        <v>124</v>
      </c>
      <c r="F496" s="98" t="s">
        <v>243</v>
      </c>
      <c r="G496" s="49" t="s">
        <v>23</v>
      </c>
      <c r="H496" s="43"/>
      <c r="I496" s="69"/>
      <c r="J496" s="69"/>
      <c r="K496" s="45"/>
      <c r="L496" s="183">
        <f t="shared" si="106"/>
        <v>495</v>
      </c>
      <c r="O496" s="36"/>
      <c r="P496" s="37"/>
      <c r="Q496" s="37"/>
      <c r="R496" s="37"/>
      <c r="S496" s="38"/>
      <c r="T496" s="152"/>
    </row>
    <row r="497" spans="2:20" ht="15" x14ac:dyDescent="0.2">
      <c r="B497" s="26" t="str">
        <f t="shared" si="110"/>
        <v>עונתי גלובלי</v>
      </c>
      <c r="C497" s="39" t="str">
        <f>'מק"ט'!$C$3&amp;VLOOKUP(G497,'מק"ט'!$D$2:$E$9,2,FALSE)&amp;VLOOKUP(E497,'מק"ט'!$F$2:$G$9,2,FALSE)&amp;D497</f>
        <v>76150722</v>
      </c>
      <c r="D497" s="56">
        <v>22</v>
      </c>
      <c r="E497" s="85" t="s">
        <v>124</v>
      </c>
      <c r="F497" s="98" t="s">
        <v>243</v>
      </c>
      <c r="G497" s="49" t="s">
        <v>22</v>
      </c>
      <c r="H497" s="43"/>
      <c r="I497" s="69"/>
      <c r="J497" s="69"/>
      <c r="K497" s="45"/>
      <c r="L497" s="183">
        <f t="shared" si="106"/>
        <v>495</v>
      </c>
      <c r="O497" s="36"/>
      <c r="P497" s="37"/>
      <c r="Q497" s="37"/>
      <c r="R497" s="37"/>
      <c r="S497" s="38"/>
      <c r="T497" s="152"/>
    </row>
    <row r="498" spans="2:20" ht="15" x14ac:dyDescent="0.2">
      <c r="B498" s="26" t="str">
        <f t="shared" si="108"/>
        <v>תכניות/פרקים</v>
      </c>
      <c r="C498" s="39" t="str">
        <f>'מק"ט'!$C$3&amp;VLOOKUP(G498,'מק"ט'!$D$2:$E$9,2,FALSE)&amp;VLOOKUP(E498,'מק"ט'!$F$2:$G$9,2,FALSE)&amp;D498</f>
        <v>76110710</v>
      </c>
      <c r="D498" s="46">
        <v>10</v>
      </c>
      <c r="E498" s="87" t="s">
        <v>124</v>
      </c>
      <c r="F498" s="97" t="s">
        <v>121</v>
      </c>
      <c r="G498" s="49" t="s">
        <v>24</v>
      </c>
      <c r="H498" s="49"/>
      <c r="I498" s="62"/>
      <c r="J498" s="62"/>
      <c r="K498" s="51" t="s">
        <v>156</v>
      </c>
      <c r="L498" s="183">
        <f t="shared" si="106"/>
        <v>500</v>
      </c>
      <c r="O498" s="36">
        <f>IFERROR(VLOOKUP(C498,#REF!,6,0),0)</f>
        <v>0</v>
      </c>
      <c r="P498" s="37">
        <f>IFERROR(VLOOKUP(C498,#REF!,5,0),0)</f>
        <v>0</v>
      </c>
      <c r="Q498" s="37">
        <f>IF(ISNUMBER(VLOOKUP(C498,#REF!,3,FALSE)),VLOOKUP(C498,#REF!,3,FALSE),1)</f>
        <v>1</v>
      </c>
      <c r="R498" s="37">
        <f t="shared" si="77"/>
        <v>0</v>
      </c>
      <c r="S498" s="38">
        <f t="shared" si="78"/>
        <v>0</v>
      </c>
      <c r="T498" s="152">
        <f>IFERROR(VLOOKUP(C498,#REF!,7,FALSE),0)-S498</f>
        <v>0</v>
      </c>
    </row>
    <row r="499" spans="2:20" ht="15" x14ac:dyDescent="0.2">
      <c r="B499" s="26" t="str">
        <f t="shared" ref="B499:B502" si="111">G499</f>
        <v>ימים</v>
      </c>
      <c r="C499" s="39" t="str">
        <f>'מק"ט'!$C$3&amp;VLOOKUP(G499,'מק"ט'!$D$2:$E$9,2,FALSE)&amp;VLOOKUP(E499,'מק"ט'!$F$2:$G$9,2,FALSE)&amp;D499</f>
        <v>76120710</v>
      </c>
      <c r="D499" s="46">
        <v>10</v>
      </c>
      <c r="E499" s="87" t="s">
        <v>124</v>
      </c>
      <c r="F499" s="97" t="s">
        <v>121</v>
      </c>
      <c r="G499" s="49" t="s">
        <v>20</v>
      </c>
      <c r="H499" s="49"/>
      <c r="I499" s="62"/>
      <c r="J499" s="62"/>
      <c r="K499" s="51"/>
      <c r="L499" s="183">
        <f t="shared" si="106"/>
        <v>500</v>
      </c>
      <c r="O499" s="36"/>
      <c r="P499" s="37"/>
      <c r="Q499" s="37"/>
      <c r="R499" s="37"/>
      <c r="S499" s="38"/>
      <c r="T499" s="152"/>
    </row>
    <row r="500" spans="2:20" ht="15" x14ac:dyDescent="0.2">
      <c r="B500" s="26" t="str">
        <f t="shared" si="111"/>
        <v>שבועות</v>
      </c>
      <c r="C500" s="39" t="str">
        <f>'מק"ט'!$C$3&amp;VLOOKUP(G500,'מק"ט'!$D$2:$E$9,2,FALSE)&amp;VLOOKUP(E500,'מק"ט'!$F$2:$G$9,2,FALSE)&amp;D500</f>
        <v>76130710</v>
      </c>
      <c r="D500" s="46">
        <v>10</v>
      </c>
      <c r="E500" s="87" t="s">
        <v>124</v>
      </c>
      <c r="F500" s="97" t="s">
        <v>121</v>
      </c>
      <c r="G500" s="49" t="s">
        <v>25</v>
      </c>
      <c r="H500" s="49"/>
      <c r="I500" s="62"/>
      <c r="J500" s="62"/>
      <c r="K500" s="51"/>
      <c r="L500" s="183">
        <f t="shared" si="106"/>
        <v>500</v>
      </c>
      <c r="O500" s="36"/>
      <c r="P500" s="37"/>
      <c r="Q500" s="37"/>
      <c r="R500" s="37"/>
      <c r="S500" s="38"/>
      <c r="T500" s="152"/>
    </row>
    <row r="501" spans="2:20" ht="15" x14ac:dyDescent="0.2">
      <c r="B501" s="26" t="str">
        <f t="shared" si="111"/>
        <v>חודשים</v>
      </c>
      <c r="C501" s="39" t="str">
        <f>'מק"ט'!$C$3&amp;VLOOKUP(G501,'מק"ט'!$D$2:$E$9,2,FALSE)&amp;VLOOKUP(E501,'מק"ט'!$F$2:$G$9,2,FALSE)&amp;D501</f>
        <v>76140710</v>
      </c>
      <c r="D501" s="46">
        <v>10</v>
      </c>
      <c r="E501" s="87" t="s">
        <v>124</v>
      </c>
      <c r="F501" s="97" t="s">
        <v>121</v>
      </c>
      <c r="G501" s="49" t="s">
        <v>23</v>
      </c>
      <c r="H501" s="49"/>
      <c r="I501" s="62"/>
      <c r="J501" s="62"/>
      <c r="K501" s="51"/>
      <c r="L501" s="183">
        <f t="shared" si="106"/>
        <v>500</v>
      </c>
      <c r="O501" s="36"/>
      <c r="P501" s="37"/>
      <c r="Q501" s="37"/>
      <c r="R501" s="37"/>
      <c r="S501" s="38"/>
      <c r="T501" s="152"/>
    </row>
    <row r="502" spans="2:20" ht="15" x14ac:dyDescent="0.2">
      <c r="B502" s="26" t="str">
        <f t="shared" si="111"/>
        <v>עונתי גלובלי</v>
      </c>
      <c r="C502" s="39" t="str">
        <f>'מק"ט'!$C$3&amp;VLOOKUP(G502,'מק"ט'!$D$2:$E$9,2,FALSE)&amp;VLOOKUP(E502,'מק"ט'!$F$2:$G$9,2,FALSE)&amp;D502</f>
        <v>76150710</v>
      </c>
      <c r="D502" s="46">
        <v>10</v>
      </c>
      <c r="E502" s="87" t="s">
        <v>124</v>
      </c>
      <c r="F502" s="97" t="s">
        <v>121</v>
      </c>
      <c r="G502" s="49" t="s">
        <v>22</v>
      </c>
      <c r="H502" s="49"/>
      <c r="I502" s="62"/>
      <c r="J502" s="62"/>
      <c r="K502" s="51"/>
      <c r="L502" s="183">
        <f t="shared" si="106"/>
        <v>500</v>
      </c>
      <c r="O502" s="36"/>
      <c r="P502" s="37"/>
      <c r="Q502" s="37"/>
      <c r="R502" s="37"/>
      <c r="S502" s="38"/>
      <c r="T502" s="152"/>
    </row>
    <row r="503" spans="2:20" ht="15" x14ac:dyDescent="0.2">
      <c r="B503" s="26" t="str">
        <f t="shared" ref="B503:B507" si="112">G503</f>
        <v>תכניות/פרקים</v>
      </c>
      <c r="C503" s="39" t="str">
        <f>'מק"ט'!$C$3&amp;VLOOKUP(G503,'מק"ט'!$D$2:$E$9,2,FALSE)&amp;VLOOKUP(E503,'מק"ט'!$F$2:$G$9,2,FALSE)&amp;D503</f>
        <v>76110723</v>
      </c>
      <c r="D503" s="46">
        <v>23</v>
      </c>
      <c r="E503" s="87" t="s">
        <v>124</v>
      </c>
      <c r="F503" s="97" t="s">
        <v>245</v>
      </c>
      <c r="G503" s="49" t="s">
        <v>24</v>
      </c>
      <c r="H503" s="49"/>
      <c r="I503" s="62"/>
      <c r="J503" s="62"/>
      <c r="K503" s="51"/>
      <c r="L503" s="183">
        <f t="shared" si="106"/>
        <v>505</v>
      </c>
      <c r="O503" s="36"/>
      <c r="P503" s="37"/>
      <c r="Q503" s="37"/>
      <c r="R503" s="37"/>
      <c r="S503" s="38"/>
      <c r="T503" s="152"/>
    </row>
    <row r="504" spans="2:20" ht="15" x14ac:dyDescent="0.2">
      <c r="B504" s="26" t="str">
        <f t="shared" si="112"/>
        <v>ימים</v>
      </c>
      <c r="C504" s="39" t="str">
        <f>'מק"ט'!$C$3&amp;VLOOKUP(G504,'מק"ט'!$D$2:$E$9,2,FALSE)&amp;VLOOKUP(E504,'מק"ט'!$F$2:$G$9,2,FALSE)&amp;D504</f>
        <v>76120723</v>
      </c>
      <c r="D504" s="46">
        <v>23</v>
      </c>
      <c r="E504" s="87" t="s">
        <v>124</v>
      </c>
      <c r="F504" s="97" t="s">
        <v>245</v>
      </c>
      <c r="G504" s="49" t="s">
        <v>20</v>
      </c>
      <c r="H504" s="49"/>
      <c r="I504" s="62"/>
      <c r="J504" s="62"/>
      <c r="K504" s="51"/>
      <c r="L504" s="183">
        <f t="shared" si="106"/>
        <v>505</v>
      </c>
      <c r="O504" s="36"/>
      <c r="P504" s="37"/>
      <c r="Q504" s="37"/>
      <c r="R504" s="37"/>
      <c r="S504" s="38"/>
      <c r="T504" s="152"/>
    </row>
    <row r="505" spans="2:20" ht="15" x14ac:dyDescent="0.2">
      <c r="B505" s="26" t="str">
        <f t="shared" si="112"/>
        <v>שבועות</v>
      </c>
      <c r="C505" s="39" t="str">
        <f>'מק"ט'!$C$3&amp;VLOOKUP(G505,'מק"ט'!$D$2:$E$9,2,FALSE)&amp;VLOOKUP(E505,'מק"ט'!$F$2:$G$9,2,FALSE)&amp;D505</f>
        <v>76130723</v>
      </c>
      <c r="D505" s="46">
        <v>23</v>
      </c>
      <c r="E505" s="87" t="s">
        <v>124</v>
      </c>
      <c r="F505" s="97" t="s">
        <v>245</v>
      </c>
      <c r="G505" s="49" t="s">
        <v>25</v>
      </c>
      <c r="H505" s="49"/>
      <c r="I505" s="62"/>
      <c r="J505" s="62"/>
      <c r="K505" s="51"/>
      <c r="L505" s="183">
        <f t="shared" si="106"/>
        <v>505</v>
      </c>
      <c r="O505" s="36"/>
      <c r="P505" s="37"/>
      <c r="Q505" s="37"/>
      <c r="R505" s="37"/>
      <c r="S505" s="38"/>
      <c r="T505" s="152"/>
    </row>
    <row r="506" spans="2:20" ht="15" x14ac:dyDescent="0.2">
      <c r="B506" s="26" t="str">
        <f t="shared" si="112"/>
        <v>חודשים</v>
      </c>
      <c r="C506" s="39" t="str">
        <f>'מק"ט'!$C$3&amp;VLOOKUP(G506,'מק"ט'!$D$2:$E$9,2,FALSE)&amp;VLOOKUP(E506,'מק"ט'!$F$2:$G$9,2,FALSE)&amp;D506</f>
        <v>76140723</v>
      </c>
      <c r="D506" s="46">
        <v>23</v>
      </c>
      <c r="E506" s="87" t="s">
        <v>124</v>
      </c>
      <c r="F506" s="97" t="s">
        <v>245</v>
      </c>
      <c r="G506" s="49" t="s">
        <v>23</v>
      </c>
      <c r="H506" s="49"/>
      <c r="I506" s="62"/>
      <c r="J506" s="62"/>
      <c r="K506" s="51"/>
      <c r="L506" s="183">
        <f t="shared" si="106"/>
        <v>505</v>
      </c>
      <c r="O506" s="36"/>
      <c r="P506" s="37"/>
      <c r="Q506" s="37"/>
      <c r="R506" s="37"/>
      <c r="S506" s="38"/>
      <c r="T506" s="152"/>
    </row>
    <row r="507" spans="2:20" ht="15" x14ac:dyDescent="0.2">
      <c r="B507" s="26" t="str">
        <f t="shared" si="112"/>
        <v>עונתי גלובלי</v>
      </c>
      <c r="C507" s="39" t="str">
        <f>'מק"ט'!$C$3&amp;VLOOKUP(G507,'מק"ט'!$D$2:$E$9,2,FALSE)&amp;VLOOKUP(E507,'מק"ט'!$F$2:$G$9,2,FALSE)&amp;D507</f>
        <v>76150723</v>
      </c>
      <c r="D507" s="46">
        <v>23</v>
      </c>
      <c r="E507" s="87" t="s">
        <v>124</v>
      </c>
      <c r="F507" s="97" t="s">
        <v>245</v>
      </c>
      <c r="G507" s="49" t="s">
        <v>22</v>
      </c>
      <c r="H507" s="49"/>
      <c r="I507" s="62"/>
      <c r="J507" s="62"/>
      <c r="K507" s="51"/>
      <c r="L507" s="183">
        <f t="shared" si="106"/>
        <v>505</v>
      </c>
      <c r="O507" s="36"/>
      <c r="P507" s="37"/>
      <c r="Q507" s="37"/>
      <c r="R507" s="37"/>
      <c r="S507" s="38"/>
      <c r="T507" s="152"/>
    </row>
    <row r="508" spans="2:20" ht="15" x14ac:dyDescent="0.2">
      <c r="B508" s="26" t="str">
        <f t="shared" si="108"/>
        <v>תכניות/פרקים</v>
      </c>
      <c r="C508" s="39" t="str">
        <f>'מק"ט'!$C$3&amp;VLOOKUP(G508,'מק"ט'!$D$2:$E$9,2,FALSE)&amp;VLOOKUP(E508,'מק"ט'!$F$2:$G$9,2,FALSE)&amp;D508</f>
        <v>76110711</v>
      </c>
      <c r="D508" s="56">
        <v>11</v>
      </c>
      <c r="E508" s="85" t="s">
        <v>124</v>
      </c>
      <c r="F508" s="98" t="s">
        <v>122</v>
      </c>
      <c r="G508" s="49" t="s">
        <v>24</v>
      </c>
      <c r="H508" s="43"/>
      <c r="I508" s="69"/>
      <c r="J508" s="69"/>
      <c r="K508" s="45" t="s">
        <v>157</v>
      </c>
      <c r="L508" s="183">
        <f t="shared" si="106"/>
        <v>510</v>
      </c>
      <c r="O508" s="36">
        <f>IFERROR(VLOOKUP(C508,#REF!,6,0),0)</f>
        <v>0</v>
      </c>
      <c r="P508" s="37">
        <f>IFERROR(VLOOKUP(C508,#REF!,5,0),0)</f>
        <v>0</v>
      </c>
      <c r="Q508" s="37">
        <f>IF(ISNUMBER(VLOOKUP(C508,#REF!,3,FALSE)),VLOOKUP(C508,#REF!,3,FALSE),1)</f>
        <v>1</v>
      </c>
      <c r="R508" s="37">
        <f t="shared" si="77"/>
        <v>0</v>
      </c>
      <c r="S508" s="38">
        <f t="shared" si="78"/>
        <v>0</v>
      </c>
      <c r="T508" s="152">
        <f>IFERROR(VLOOKUP(C508,#REF!,7,FALSE),0)-S508</f>
        <v>0</v>
      </c>
    </row>
    <row r="509" spans="2:20" ht="15" x14ac:dyDescent="0.2">
      <c r="B509" s="26" t="str">
        <f t="shared" si="108"/>
        <v>ימים</v>
      </c>
      <c r="C509" s="39" t="str">
        <f>'מק"ט'!$C$3&amp;VLOOKUP(G509,'מק"ט'!$D$2:$E$9,2,FALSE)&amp;VLOOKUP(E509,'מק"ט'!$F$2:$G$9,2,FALSE)&amp;D509</f>
        <v>76120711</v>
      </c>
      <c r="D509" s="56">
        <v>11</v>
      </c>
      <c r="E509" s="85" t="s">
        <v>124</v>
      </c>
      <c r="F509" s="98" t="s">
        <v>122</v>
      </c>
      <c r="G509" s="49" t="s">
        <v>20</v>
      </c>
      <c r="H509" s="43"/>
      <c r="I509" s="69"/>
      <c r="J509" s="69"/>
      <c r="K509" s="45"/>
      <c r="L509" s="183">
        <f t="shared" si="106"/>
        <v>510</v>
      </c>
      <c r="O509" s="36">
        <f>IFERROR(VLOOKUP(C509,#REF!,6,0),0)</f>
        <v>0</v>
      </c>
      <c r="P509" s="37">
        <f>IFERROR(VLOOKUP(C509,#REF!,5,0),0)</f>
        <v>0</v>
      </c>
      <c r="Q509" s="37">
        <f>IF(ISNUMBER(VLOOKUP(C509,#REF!,3,FALSE)),VLOOKUP(C509,#REF!,3,FALSE),1)</f>
        <v>1</v>
      </c>
      <c r="R509" s="37">
        <f t="shared" si="77"/>
        <v>0</v>
      </c>
      <c r="S509" s="38">
        <f t="shared" si="78"/>
        <v>0</v>
      </c>
      <c r="T509" s="152">
        <f>IFERROR(VLOOKUP(C509,#REF!,7,FALSE),0)-S509</f>
        <v>0</v>
      </c>
    </row>
    <row r="510" spans="2:20" ht="15" x14ac:dyDescent="0.2">
      <c r="B510" s="26" t="str">
        <f t="shared" ref="B510:B512" si="113">G510</f>
        <v>שבועות</v>
      </c>
      <c r="C510" s="39" t="str">
        <f>'מק"ט'!$C$3&amp;VLOOKUP(G510,'מק"ט'!$D$2:$E$9,2,FALSE)&amp;VLOOKUP(E510,'מק"ט'!$F$2:$G$9,2,FALSE)&amp;D510</f>
        <v>76130711</v>
      </c>
      <c r="D510" s="56">
        <v>11</v>
      </c>
      <c r="E510" s="85" t="s">
        <v>124</v>
      </c>
      <c r="F510" s="98" t="s">
        <v>122</v>
      </c>
      <c r="G510" s="49" t="s">
        <v>25</v>
      </c>
      <c r="H510" s="43"/>
      <c r="I510" s="69"/>
      <c r="J510" s="69"/>
      <c r="K510" s="45"/>
      <c r="L510" s="183">
        <f t="shared" si="106"/>
        <v>510</v>
      </c>
      <c r="O510" s="36"/>
      <c r="P510" s="37"/>
      <c r="Q510" s="37"/>
      <c r="R510" s="37"/>
      <c r="S510" s="38"/>
      <c r="T510" s="152"/>
    </row>
    <row r="511" spans="2:20" ht="15" x14ac:dyDescent="0.2">
      <c r="B511" s="26" t="str">
        <f t="shared" si="113"/>
        <v>חודשים</v>
      </c>
      <c r="C511" s="39" t="str">
        <f>'מק"ט'!$C$3&amp;VLOOKUP(G511,'מק"ט'!$D$2:$E$9,2,FALSE)&amp;VLOOKUP(E511,'מק"ט'!$F$2:$G$9,2,FALSE)&amp;D511</f>
        <v>76140711</v>
      </c>
      <c r="D511" s="56">
        <v>11</v>
      </c>
      <c r="E511" s="85" t="s">
        <v>124</v>
      </c>
      <c r="F511" s="98" t="s">
        <v>122</v>
      </c>
      <c r="G511" s="49" t="s">
        <v>23</v>
      </c>
      <c r="H511" s="43"/>
      <c r="I511" s="69"/>
      <c r="J511" s="69"/>
      <c r="K511" s="45"/>
      <c r="L511" s="183">
        <f t="shared" si="106"/>
        <v>510</v>
      </c>
      <c r="O511" s="36"/>
      <c r="P511" s="37"/>
      <c r="Q511" s="37"/>
      <c r="R511" s="37"/>
      <c r="S511" s="38"/>
      <c r="T511" s="152"/>
    </row>
    <row r="512" spans="2:20" ht="15" x14ac:dyDescent="0.2">
      <c r="B512" s="26" t="str">
        <f t="shared" si="113"/>
        <v>עונתי גלובלי</v>
      </c>
      <c r="C512" s="39" t="str">
        <f>'מק"ט'!$C$3&amp;VLOOKUP(G512,'מק"ט'!$D$2:$E$9,2,FALSE)&amp;VLOOKUP(E512,'מק"ט'!$F$2:$G$9,2,FALSE)&amp;D512</f>
        <v>76150711</v>
      </c>
      <c r="D512" s="56">
        <v>11</v>
      </c>
      <c r="E512" s="85" t="s">
        <v>124</v>
      </c>
      <c r="F512" s="98" t="s">
        <v>122</v>
      </c>
      <c r="G512" s="49" t="s">
        <v>22</v>
      </c>
      <c r="H512" s="43"/>
      <c r="I512" s="69"/>
      <c r="J512" s="69"/>
      <c r="K512" s="45"/>
      <c r="L512" s="183">
        <f t="shared" si="106"/>
        <v>510</v>
      </c>
      <c r="O512" s="36"/>
      <c r="P512" s="37"/>
      <c r="Q512" s="37"/>
      <c r="R512" s="37"/>
      <c r="S512" s="38"/>
      <c r="T512" s="152"/>
    </row>
    <row r="513" spans="2:20" ht="15" x14ac:dyDescent="0.2">
      <c r="B513" s="26" t="str">
        <f t="shared" si="108"/>
        <v>תכניות/פרקים</v>
      </c>
      <c r="C513" s="39" t="str">
        <f>'מק"ט'!$C$3&amp;VLOOKUP(G513,'מק"ט'!$D$2:$E$9,2,FALSE)&amp;VLOOKUP(E513,'מק"ט'!$F$2:$G$9,2,FALSE)&amp;D513</f>
        <v>76110717</v>
      </c>
      <c r="D513" s="46">
        <v>17</v>
      </c>
      <c r="E513" s="87" t="s">
        <v>124</v>
      </c>
      <c r="F513" s="97" t="s">
        <v>123</v>
      </c>
      <c r="G513" s="49" t="s">
        <v>24</v>
      </c>
      <c r="H513" s="49"/>
      <c r="I513" s="62"/>
      <c r="J513" s="101"/>
      <c r="K513" s="51" t="s">
        <v>20</v>
      </c>
      <c r="L513" s="183">
        <f t="shared" si="106"/>
        <v>515</v>
      </c>
      <c r="O513" s="36">
        <f>IFERROR(VLOOKUP(C513,#REF!,6,0),0)</f>
        <v>0</v>
      </c>
      <c r="P513" s="37">
        <f>IFERROR(VLOOKUP(C513,#REF!,5,0),0)</f>
        <v>0</v>
      </c>
      <c r="Q513" s="37">
        <f>IF(ISNUMBER(VLOOKUP(C513,#REF!,3,FALSE)),VLOOKUP(C513,#REF!,3,FALSE),1)</f>
        <v>1</v>
      </c>
      <c r="R513" s="37">
        <f t="shared" si="77"/>
        <v>0</v>
      </c>
      <c r="S513" s="38">
        <f t="shared" si="78"/>
        <v>0</v>
      </c>
      <c r="T513" s="152">
        <f>IFERROR(VLOOKUP(C513,#REF!,7,FALSE),0)-S513</f>
        <v>0</v>
      </c>
    </row>
    <row r="514" spans="2:20" ht="15" x14ac:dyDescent="0.2">
      <c r="B514" s="26" t="str">
        <f t="shared" ref="B514:B517" si="114">G514</f>
        <v>ימים</v>
      </c>
      <c r="C514" s="39" t="str">
        <f>'מק"ט'!$C$3&amp;VLOOKUP(G514,'מק"ט'!$D$2:$E$9,2,FALSE)&amp;VLOOKUP(E514,'מק"ט'!$F$2:$G$9,2,FALSE)&amp;D514</f>
        <v>76120717</v>
      </c>
      <c r="D514" s="46">
        <v>17</v>
      </c>
      <c r="E514" s="87" t="s">
        <v>124</v>
      </c>
      <c r="F514" s="97" t="s">
        <v>123</v>
      </c>
      <c r="G514" s="49" t="s">
        <v>20</v>
      </c>
      <c r="H514" s="49"/>
      <c r="I514" s="62"/>
      <c r="J514" s="101"/>
      <c r="K514" s="51"/>
      <c r="L514" s="183">
        <f t="shared" si="106"/>
        <v>515</v>
      </c>
      <c r="O514" s="36"/>
      <c r="P514" s="37"/>
      <c r="Q514" s="37"/>
      <c r="R514" s="37"/>
      <c r="S514" s="38"/>
      <c r="T514" s="152"/>
    </row>
    <row r="515" spans="2:20" ht="15" x14ac:dyDescent="0.2">
      <c r="B515" s="26" t="str">
        <f t="shared" si="114"/>
        <v>שבועות</v>
      </c>
      <c r="C515" s="39" t="str">
        <f>'מק"ט'!$C$3&amp;VLOOKUP(G515,'מק"ט'!$D$2:$E$9,2,FALSE)&amp;VLOOKUP(E515,'מק"ט'!$F$2:$G$9,2,FALSE)&amp;D515</f>
        <v>76130717</v>
      </c>
      <c r="D515" s="46">
        <v>17</v>
      </c>
      <c r="E515" s="87" t="s">
        <v>124</v>
      </c>
      <c r="F515" s="97" t="s">
        <v>123</v>
      </c>
      <c r="G515" s="49" t="s">
        <v>25</v>
      </c>
      <c r="H515" s="49"/>
      <c r="I515" s="62"/>
      <c r="J515" s="101"/>
      <c r="K515" s="51"/>
      <c r="L515" s="183">
        <f t="shared" si="106"/>
        <v>515</v>
      </c>
      <c r="O515" s="36"/>
      <c r="P515" s="37"/>
      <c r="Q515" s="37"/>
      <c r="R515" s="37"/>
      <c r="S515" s="38"/>
      <c r="T515" s="152"/>
    </row>
    <row r="516" spans="2:20" ht="15" x14ac:dyDescent="0.2">
      <c r="B516" s="26" t="str">
        <f t="shared" si="114"/>
        <v>חודשים</v>
      </c>
      <c r="C516" s="39" t="str">
        <f>'מק"ט'!$C$3&amp;VLOOKUP(G516,'מק"ט'!$D$2:$E$9,2,FALSE)&amp;VLOOKUP(E516,'מק"ט'!$F$2:$G$9,2,FALSE)&amp;D516</f>
        <v>76140717</v>
      </c>
      <c r="D516" s="46">
        <v>17</v>
      </c>
      <c r="E516" s="87" t="s">
        <v>124</v>
      </c>
      <c r="F516" s="97" t="s">
        <v>123</v>
      </c>
      <c r="G516" s="49" t="s">
        <v>23</v>
      </c>
      <c r="H516" s="49"/>
      <c r="I516" s="62"/>
      <c r="J516" s="101"/>
      <c r="K516" s="51"/>
      <c r="L516" s="183">
        <f t="shared" si="106"/>
        <v>515</v>
      </c>
      <c r="O516" s="36"/>
      <c r="P516" s="37"/>
      <c r="Q516" s="37"/>
      <c r="R516" s="37"/>
      <c r="S516" s="38"/>
      <c r="T516" s="152"/>
    </row>
    <row r="517" spans="2:20" ht="15" x14ac:dyDescent="0.2">
      <c r="B517" s="26" t="str">
        <f t="shared" si="114"/>
        <v>עונתי גלובלי</v>
      </c>
      <c r="C517" s="39" t="str">
        <f>'מק"ט'!$C$3&amp;VLOOKUP(G517,'מק"ט'!$D$2:$E$9,2,FALSE)&amp;VLOOKUP(E517,'מק"ט'!$F$2:$G$9,2,FALSE)&amp;D517</f>
        <v>76150717</v>
      </c>
      <c r="D517" s="46">
        <v>17</v>
      </c>
      <c r="E517" s="87" t="s">
        <v>124</v>
      </c>
      <c r="F517" s="97" t="s">
        <v>123</v>
      </c>
      <c r="G517" s="49" t="s">
        <v>22</v>
      </c>
      <c r="H517" s="49"/>
      <c r="I517" s="62"/>
      <c r="J517" s="101"/>
      <c r="K517" s="51"/>
      <c r="L517" s="183">
        <f t="shared" si="106"/>
        <v>515</v>
      </c>
      <c r="O517" s="36"/>
      <c r="P517" s="37"/>
      <c r="Q517" s="37"/>
      <c r="R517" s="37"/>
      <c r="S517" s="38"/>
      <c r="T517" s="152"/>
    </row>
    <row r="518" spans="2:20" ht="15" x14ac:dyDescent="0.2">
      <c r="B518" s="26" t="str">
        <f t="shared" si="108"/>
        <v>תכניות/פרקים</v>
      </c>
      <c r="C518" s="39" t="str">
        <f>'מק"ט'!$C$3&amp;VLOOKUP(G518,'מק"ט'!$D$2:$E$9,2,FALSE)&amp;VLOOKUP(E518,'מק"ט'!$F$2:$G$9,2,FALSE)&amp;D518</f>
        <v>76110712</v>
      </c>
      <c r="D518" s="56">
        <v>12</v>
      </c>
      <c r="E518" s="85" t="s">
        <v>124</v>
      </c>
      <c r="F518" s="98" t="s">
        <v>159</v>
      </c>
      <c r="G518" s="49" t="s">
        <v>24</v>
      </c>
      <c r="H518" s="43"/>
      <c r="I518" s="69"/>
      <c r="J518" s="69"/>
      <c r="K518" s="45" t="s">
        <v>154</v>
      </c>
      <c r="L518" s="183">
        <f t="shared" si="106"/>
        <v>520</v>
      </c>
      <c r="O518" s="36">
        <f>IFERROR(VLOOKUP(C518,#REF!,6,0),0)</f>
        <v>0</v>
      </c>
      <c r="P518" s="37">
        <f>IFERROR(VLOOKUP(C518,#REF!,5,0),0)</f>
        <v>0</v>
      </c>
      <c r="Q518" s="37">
        <f>IF(ISNUMBER(VLOOKUP(C518,#REF!,3,FALSE)),VLOOKUP(C518,#REF!,3,FALSE),1)</f>
        <v>1</v>
      </c>
      <c r="R518" s="37">
        <f t="shared" si="77"/>
        <v>0</v>
      </c>
      <c r="S518" s="38">
        <f t="shared" si="78"/>
        <v>0</v>
      </c>
      <c r="T518" s="152">
        <f>IFERROR(VLOOKUP(C518,#REF!,7,FALSE),0)-S518</f>
        <v>0</v>
      </c>
    </row>
    <row r="519" spans="2:20" ht="15" x14ac:dyDescent="0.2">
      <c r="B519" s="26" t="str">
        <f t="shared" ref="B519:B522" si="115">G519</f>
        <v>ימים</v>
      </c>
      <c r="C519" s="39" t="str">
        <f>'מק"ט'!$C$3&amp;VLOOKUP(G519,'מק"ט'!$D$2:$E$9,2,FALSE)&amp;VLOOKUP(E519,'מק"ט'!$F$2:$G$9,2,FALSE)&amp;D519</f>
        <v>76120713</v>
      </c>
      <c r="D519" s="56">
        <v>13</v>
      </c>
      <c r="E519" s="85" t="s">
        <v>124</v>
      </c>
      <c r="F519" s="98" t="s">
        <v>159</v>
      </c>
      <c r="G519" s="49" t="s">
        <v>20</v>
      </c>
      <c r="H519" s="43"/>
      <c r="I519" s="69"/>
      <c r="J519" s="69"/>
      <c r="K519" s="45"/>
      <c r="L519" s="183">
        <f t="shared" si="106"/>
        <v>520</v>
      </c>
      <c r="O519" s="36"/>
      <c r="P519" s="37"/>
      <c r="Q519" s="37"/>
      <c r="R519" s="37"/>
      <c r="S519" s="38"/>
      <c r="T519" s="152"/>
    </row>
    <row r="520" spans="2:20" ht="15" x14ac:dyDescent="0.2">
      <c r="B520" s="26" t="str">
        <f t="shared" si="115"/>
        <v>שבועות</v>
      </c>
      <c r="C520" s="39" t="str">
        <f>'מק"ט'!$C$3&amp;VLOOKUP(G520,'מק"ט'!$D$2:$E$9,2,FALSE)&amp;VLOOKUP(E520,'מק"ט'!$F$2:$G$9,2,FALSE)&amp;D520</f>
        <v>76130714</v>
      </c>
      <c r="D520" s="56">
        <v>14</v>
      </c>
      <c r="E520" s="85" t="s">
        <v>124</v>
      </c>
      <c r="F520" s="98" t="s">
        <v>159</v>
      </c>
      <c r="G520" s="49" t="s">
        <v>25</v>
      </c>
      <c r="H520" s="43"/>
      <c r="I520" s="69"/>
      <c r="J520" s="69"/>
      <c r="K520" s="45"/>
      <c r="L520" s="183">
        <f t="shared" si="106"/>
        <v>520</v>
      </c>
      <c r="O520" s="36"/>
      <c r="P520" s="37"/>
      <c r="Q520" s="37"/>
      <c r="R520" s="37"/>
      <c r="S520" s="38"/>
      <c r="T520" s="152"/>
    </row>
    <row r="521" spans="2:20" ht="15" x14ac:dyDescent="0.2">
      <c r="B521" s="26" t="str">
        <f t="shared" si="115"/>
        <v>חודשים</v>
      </c>
      <c r="C521" s="39" t="str">
        <f>'מק"ט'!$C$3&amp;VLOOKUP(G521,'מק"ט'!$D$2:$E$9,2,FALSE)&amp;VLOOKUP(E521,'מק"ט'!$F$2:$G$9,2,FALSE)&amp;D521</f>
        <v>76140715</v>
      </c>
      <c r="D521" s="56">
        <v>15</v>
      </c>
      <c r="E521" s="85" t="s">
        <v>124</v>
      </c>
      <c r="F521" s="98" t="s">
        <v>159</v>
      </c>
      <c r="G521" s="49" t="s">
        <v>23</v>
      </c>
      <c r="H521" s="43"/>
      <c r="I521" s="69"/>
      <c r="J521" s="69"/>
      <c r="K521" s="45"/>
      <c r="L521" s="183">
        <f t="shared" si="106"/>
        <v>520</v>
      </c>
      <c r="O521" s="36">
        <f>IFERROR(VLOOKUP(C521,#REF!,6,0),0)</f>
        <v>0</v>
      </c>
      <c r="P521" s="37">
        <f>IFERROR(VLOOKUP(C521,#REF!,5,0),0)</f>
        <v>0</v>
      </c>
      <c r="Q521" s="37">
        <f>IF(ISNUMBER(VLOOKUP(C521,#REF!,3,FALSE)),VLOOKUP(C521,#REF!,3,FALSE),1)</f>
        <v>1</v>
      </c>
      <c r="R521" s="37">
        <f t="shared" si="77"/>
        <v>0</v>
      </c>
      <c r="S521" s="38">
        <f t="shared" si="78"/>
        <v>0</v>
      </c>
      <c r="T521" s="152">
        <f>IFERROR(VLOOKUP(C521,#REF!,7,FALSE),0)-S521</f>
        <v>0</v>
      </c>
    </row>
    <row r="522" spans="2:20" ht="15.75" thickBot="1" x14ac:dyDescent="0.25">
      <c r="B522" s="26" t="str">
        <f t="shared" si="115"/>
        <v>עונתי גלובלי</v>
      </c>
      <c r="C522" s="39" t="str">
        <f>'מק"ט'!$C$3&amp;VLOOKUP(G522,'מק"ט'!$D$2:$E$9,2,FALSE)&amp;VLOOKUP(E522,'מק"ט'!$F$2:$G$9,2,FALSE)&amp;D522</f>
        <v>76150716</v>
      </c>
      <c r="D522" s="56">
        <v>16</v>
      </c>
      <c r="E522" s="85" t="s">
        <v>124</v>
      </c>
      <c r="F522" s="98" t="s">
        <v>159</v>
      </c>
      <c r="G522" s="49" t="s">
        <v>22</v>
      </c>
      <c r="H522" s="43"/>
      <c r="I522" s="69"/>
      <c r="J522" s="69"/>
      <c r="K522" s="45"/>
      <c r="L522" s="183">
        <f t="shared" si="106"/>
        <v>520</v>
      </c>
      <c r="O522" s="36">
        <f>IFERROR(VLOOKUP(C522,#REF!,6,0),0)</f>
        <v>0</v>
      </c>
      <c r="P522" s="37">
        <f>IFERROR(VLOOKUP(C522,#REF!,5,0),0)</f>
        <v>0</v>
      </c>
      <c r="Q522" s="37">
        <f>IF(ISNUMBER(VLOOKUP(C522,#REF!,3,FALSE)),VLOOKUP(C522,#REF!,3,FALSE),1)</f>
        <v>1</v>
      </c>
      <c r="R522" s="37">
        <f t="shared" si="77"/>
        <v>0</v>
      </c>
      <c r="S522" s="38">
        <f t="shared" si="78"/>
        <v>0</v>
      </c>
      <c r="T522" s="152">
        <f>IFERROR(VLOOKUP(C522,#REF!,7,FALSE),0)-S522</f>
        <v>0</v>
      </c>
    </row>
    <row r="523" spans="2:20" ht="15" x14ac:dyDescent="0.2">
      <c r="B523" s="26" t="str">
        <f t="shared" si="108"/>
        <v>חודשים</v>
      </c>
      <c r="C523" s="30" t="str">
        <f>'מק"ט'!$C$3&amp;VLOOKUP(G523,'מק"ט'!$D$2:$E$9,2,FALSE)&amp;VLOOKUP(E523,'מק"ט'!$F$2:$G$9,2,FALSE)&amp;D523</f>
        <v>76140800</v>
      </c>
      <c r="D523" s="91" t="s">
        <v>152</v>
      </c>
      <c r="E523" s="92" t="s">
        <v>160</v>
      </c>
      <c r="F523" s="102" t="s">
        <v>125</v>
      </c>
      <c r="G523" s="94" t="s">
        <v>23</v>
      </c>
      <c r="H523" s="94"/>
      <c r="I523" s="94"/>
      <c r="J523" s="94">
        <v>0</v>
      </c>
      <c r="K523" s="96"/>
      <c r="L523" s="183">
        <f t="shared" si="106"/>
        <v>525</v>
      </c>
      <c r="O523" s="36">
        <f>IFERROR(VLOOKUP(C523,#REF!,6,0),0)</f>
        <v>0</v>
      </c>
      <c r="P523" s="37">
        <f>IFERROR(VLOOKUP(C523,#REF!,5,0),0)</f>
        <v>0</v>
      </c>
      <c r="Q523" s="37">
        <f>IF(ISNUMBER(VLOOKUP(C523,#REF!,3,FALSE)),VLOOKUP(C523,#REF!,3,FALSE),1)</f>
        <v>1</v>
      </c>
      <c r="R523" s="37">
        <f t="shared" si="77"/>
        <v>0</v>
      </c>
      <c r="S523" s="38">
        <f t="shared" si="78"/>
        <v>0</v>
      </c>
      <c r="T523" s="152">
        <f>IFERROR(VLOOKUP(C523,#REF!,7,FALSE),0)-S523</f>
        <v>0</v>
      </c>
    </row>
    <row r="524" spans="2:20" ht="15" x14ac:dyDescent="0.2">
      <c r="B524" s="26" t="str">
        <f t="shared" si="108"/>
        <v>עונתי גלובלי</v>
      </c>
      <c r="C524" s="39" t="str">
        <f>'מק"ט'!$C$3&amp;VLOOKUP(G524,'מק"ט'!$D$2:$E$9,2,FALSE)&amp;VLOOKUP(E524,'מק"ט'!$F$2:$G$9,2,FALSE)&amp;D524</f>
        <v>76150800</v>
      </c>
      <c r="D524" s="70" t="s">
        <v>152</v>
      </c>
      <c r="E524" s="87" t="s">
        <v>160</v>
      </c>
      <c r="F524" s="103" t="s">
        <v>125</v>
      </c>
      <c r="G524" s="49" t="s">
        <v>22</v>
      </c>
      <c r="H524" s="49"/>
      <c r="I524" s="49"/>
      <c r="J524" s="49">
        <v>0</v>
      </c>
      <c r="K524" s="51"/>
      <c r="L524" s="183">
        <f t="shared" si="106"/>
        <v>525</v>
      </c>
      <c r="O524" s="36">
        <f>IFERROR(VLOOKUP(C524,#REF!,6,0),0)</f>
        <v>0</v>
      </c>
      <c r="P524" s="37">
        <f>IFERROR(VLOOKUP(C524,#REF!,5,0),0)</f>
        <v>0</v>
      </c>
      <c r="Q524" s="37">
        <f>IF(ISNUMBER(VLOOKUP(C524,#REF!,3,FALSE)),VLOOKUP(C524,#REF!,3,FALSE),1)</f>
        <v>1</v>
      </c>
      <c r="R524" s="37">
        <f t="shared" si="77"/>
        <v>0</v>
      </c>
      <c r="S524" s="38">
        <f t="shared" si="78"/>
        <v>0</v>
      </c>
      <c r="T524" s="152">
        <f>IFERROR(VLOOKUP(C524,#REF!,7,FALSE),0)-S524</f>
        <v>0</v>
      </c>
    </row>
    <row r="525" spans="2:20" ht="15" x14ac:dyDescent="0.2">
      <c r="B525" s="26" t="str">
        <f t="shared" si="108"/>
        <v>חודשים</v>
      </c>
      <c r="C525" s="39" t="str">
        <f>'מק"ט'!$C$3&amp;VLOOKUP(G525,'מק"ט'!$D$2:$E$9,2,FALSE)&amp;VLOOKUP(E525,'מק"ט'!$F$2:$G$9,2,FALSE)&amp;D525</f>
        <v>76140801</v>
      </c>
      <c r="D525" s="40" t="s">
        <v>145</v>
      </c>
      <c r="E525" s="85" t="s">
        <v>160</v>
      </c>
      <c r="F525" s="104" t="s">
        <v>126</v>
      </c>
      <c r="G525" s="43" t="s">
        <v>23</v>
      </c>
      <c r="H525" s="43"/>
      <c r="I525" s="43"/>
      <c r="J525" s="43">
        <v>0</v>
      </c>
      <c r="K525" s="45"/>
      <c r="L525" s="183">
        <f t="shared" si="106"/>
        <v>530</v>
      </c>
      <c r="O525" s="36">
        <f>IFERROR(VLOOKUP(C525,#REF!,6,0),0)</f>
        <v>0</v>
      </c>
      <c r="P525" s="37">
        <f>IFERROR(VLOOKUP(C525,#REF!,5,0),0)</f>
        <v>0</v>
      </c>
      <c r="Q525" s="37">
        <f>IF(ISNUMBER(VLOOKUP(C525,#REF!,3,FALSE)),VLOOKUP(C525,#REF!,3,FALSE),1)</f>
        <v>1</v>
      </c>
      <c r="R525" s="37">
        <f t="shared" si="77"/>
        <v>0</v>
      </c>
      <c r="S525" s="38">
        <f t="shared" si="78"/>
        <v>0</v>
      </c>
      <c r="T525" s="152">
        <f>IFERROR(VLOOKUP(C525,#REF!,7,FALSE),0)-S525</f>
        <v>0</v>
      </c>
    </row>
    <row r="526" spans="2:20" ht="15" x14ac:dyDescent="0.2">
      <c r="B526" s="26" t="str">
        <f t="shared" si="108"/>
        <v>עונתי גלובלי</v>
      </c>
      <c r="C526" s="39" t="str">
        <f>'מק"ט'!$C$3&amp;VLOOKUP(G526,'מק"ט'!$D$2:$E$9,2,FALSE)&amp;VLOOKUP(E526,'מק"ט'!$F$2:$G$9,2,FALSE)&amp;D526</f>
        <v>76150801</v>
      </c>
      <c r="D526" s="40" t="s">
        <v>145</v>
      </c>
      <c r="E526" s="85" t="s">
        <v>160</v>
      </c>
      <c r="F526" s="104" t="s">
        <v>126</v>
      </c>
      <c r="G526" s="43" t="s">
        <v>22</v>
      </c>
      <c r="H526" s="43"/>
      <c r="I526" s="43"/>
      <c r="J526" s="43">
        <v>0</v>
      </c>
      <c r="K526" s="45"/>
      <c r="L526" s="183">
        <f t="shared" si="106"/>
        <v>530</v>
      </c>
      <c r="O526" s="36">
        <f>IFERROR(VLOOKUP(C526,#REF!,6,0),0)</f>
        <v>0</v>
      </c>
      <c r="P526" s="37">
        <f>IFERROR(VLOOKUP(C526,#REF!,5,0),0)</f>
        <v>0</v>
      </c>
      <c r="Q526" s="37">
        <f>IF(ISNUMBER(VLOOKUP(C526,#REF!,3,FALSE)),VLOOKUP(C526,#REF!,3,FALSE),1)</f>
        <v>1</v>
      </c>
      <c r="R526" s="37">
        <f t="shared" si="77"/>
        <v>0</v>
      </c>
      <c r="S526" s="38">
        <f t="shared" si="78"/>
        <v>0</v>
      </c>
      <c r="T526" s="152">
        <f>IFERROR(VLOOKUP(C526,#REF!,7,FALSE),0)-S526</f>
        <v>0</v>
      </c>
    </row>
    <row r="527" spans="2:20" ht="15" x14ac:dyDescent="0.2">
      <c r="B527" s="26" t="str">
        <f t="shared" si="108"/>
        <v>חודשים</v>
      </c>
      <c r="C527" s="39" t="str">
        <f>'מק"ט'!$C$3&amp;VLOOKUP(G527,'מק"ט'!$D$2:$E$9,2,FALSE)&amp;VLOOKUP(E527,'מק"ט'!$F$2:$G$9,2,FALSE)&amp;D527</f>
        <v>76140802</v>
      </c>
      <c r="D527" s="70" t="s">
        <v>141</v>
      </c>
      <c r="E527" s="87" t="s">
        <v>160</v>
      </c>
      <c r="F527" s="103" t="s">
        <v>127</v>
      </c>
      <c r="G527" s="49" t="s">
        <v>23</v>
      </c>
      <c r="H527" s="49"/>
      <c r="I527" s="49"/>
      <c r="J527" s="49">
        <v>0</v>
      </c>
      <c r="K527" s="51"/>
      <c r="L527" s="183">
        <f t="shared" si="106"/>
        <v>535</v>
      </c>
      <c r="O527" s="36">
        <f>IFERROR(VLOOKUP(C527,#REF!,6,0),0)</f>
        <v>0</v>
      </c>
      <c r="P527" s="37">
        <f>IFERROR(VLOOKUP(C527,#REF!,5,0),0)</f>
        <v>0</v>
      </c>
      <c r="Q527" s="37">
        <f>IF(ISNUMBER(VLOOKUP(C527,#REF!,3,FALSE)),VLOOKUP(C527,#REF!,3,FALSE),1)</f>
        <v>1</v>
      </c>
      <c r="R527" s="37">
        <f t="shared" si="77"/>
        <v>0</v>
      </c>
      <c r="S527" s="38">
        <f t="shared" si="78"/>
        <v>0</v>
      </c>
      <c r="T527" s="152">
        <f>IFERROR(VLOOKUP(C527,#REF!,7,FALSE),0)-S527</f>
        <v>0</v>
      </c>
    </row>
    <row r="528" spans="2:20" ht="15" x14ac:dyDescent="0.2">
      <c r="B528" s="26" t="str">
        <f t="shared" si="108"/>
        <v>עונתי גלובלי</v>
      </c>
      <c r="C528" s="39" t="str">
        <f>'מק"ט'!$C$3&amp;VLOOKUP(G528,'מק"ט'!$D$2:$E$9,2,FALSE)&amp;VLOOKUP(E528,'מק"ט'!$F$2:$G$9,2,FALSE)&amp;D528</f>
        <v>76150802</v>
      </c>
      <c r="D528" s="70" t="s">
        <v>141</v>
      </c>
      <c r="E528" s="87" t="s">
        <v>160</v>
      </c>
      <c r="F528" s="103" t="s">
        <v>127</v>
      </c>
      <c r="G528" s="49" t="s">
        <v>22</v>
      </c>
      <c r="H528" s="49"/>
      <c r="I528" s="49"/>
      <c r="J528" s="49">
        <v>0</v>
      </c>
      <c r="K528" s="51"/>
      <c r="L528" s="183">
        <f t="shared" si="106"/>
        <v>535</v>
      </c>
      <c r="O528" s="36">
        <f>IFERROR(VLOOKUP(C528,#REF!,6,0),0)</f>
        <v>0</v>
      </c>
      <c r="P528" s="37">
        <f>IFERROR(VLOOKUP(C528,#REF!,5,0),0)</f>
        <v>0</v>
      </c>
      <c r="Q528" s="37">
        <f>IF(ISNUMBER(VLOOKUP(C528,#REF!,3,FALSE)),VLOOKUP(C528,#REF!,3,FALSE),1)</f>
        <v>1</v>
      </c>
      <c r="R528" s="37">
        <f t="shared" si="77"/>
        <v>0</v>
      </c>
      <c r="S528" s="38">
        <f t="shared" si="78"/>
        <v>0</v>
      </c>
      <c r="T528" s="152">
        <f>IFERROR(VLOOKUP(C528,#REF!,7,FALSE),0)-S528</f>
        <v>0</v>
      </c>
    </row>
    <row r="529" spans="2:20" ht="15" x14ac:dyDescent="0.2">
      <c r="B529" s="26" t="str">
        <f t="shared" si="108"/>
        <v>חודשים</v>
      </c>
      <c r="C529" s="39" t="str">
        <f>'מק"ט'!$C$3&amp;VLOOKUP(G529,'מק"ט'!$D$2:$E$9,2,FALSE)&amp;VLOOKUP(E529,'מק"ט'!$F$2:$G$9,2,FALSE)&amp;D529</f>
        <v>76140803</v>
      </c>
      <c r="D529" s="40" t="s">
        <v>142</v>
      </c>
      <c r="E529" s="85" t="s">
        <v>160</v>
      </c>
      <c r="F529" s="104" t="s">
        <v>128</v>
      </c>
      <c r="G529" s="43" t="s">
        <v>23</v>
      </c>
      <c r="H529" s="43"/>
      <c r="I529" s="43" t="s">
        <v>161</v>
      </c>
      <c r="J529" s="43">
        <v>0</v>
      </c>
      <c r="K529" s="45"/>
      <c r="L529" s="183">
        <f t="shared" si="106"/>
        <v>540</v>
      </c>
      <c r="O529" s="36">
        <f>IFERROR(VLOOKUP(C529,#REF!,6,0),0)</f>
        <v>0</v>
      </c>
      <c r="P529" s="37">
        <f>IFERROR(VLOOKUP(C529,#REF!,5,0),0)</f>
        <v>0</v>
      </c>
      <c r="Q529" s="37">
        <f>IF(ISNUMBER(VLOOKUP(C529,#REF!,3,FALSE)),VLOOKUP(C529,#REF!,3,FALSE),1)</f>
        <v>1</v>
      </c>
      <c r="R529" s="37">
        <f t="shared" si="77"/>
        <v>0</v>
      </c>
      <c r="S529" s="38">
        <f t="shared" si="78"/>
        <v>0</v>
      </c>
      <c r="T529" s="152">
        <f>IFERROR(VLOOKUP(C529,#REF!,7,FALSE),0)-S529</f>
        <v>0</v>
      </c>
    </row>
    <row r="530" spans="2:20" ht="15" x14ac:dyDescent="0.2">
      <c r="B530" s="26" t="str">
        <f t="shared" ref="B530:B534" si="116">G530</f>
        <v>עונתי גלובלי</v>
      </c>
      <c r="C530" s="39" t="str">
        <f>'מק"ט'!$C$3&amp;VLOOKUP(G530,'מק"ט'!$D$2:$E$9,2,FALSE)&amp;VLOOKUP(E530,'מק"ט'!$F$2:$G$9,2,FALSE)&amp;D530</f>
        <v>76150803</v>
      </c>
      <c r="D530" s="40" t="s">
        <v>142</v>
      </c>
      <c r="E530" s="85" t="s">
        <v>160</v>
      </c>
      <c r="F530" s="104" t="s">
        <v>128</v>
      </c>
      <c r="G530" s="43" t="s">
        <v>22</v>
      </c>
      <c r="H530" s="43"/>
      <c r="I530" s="43"/>
      <c r="J530" s="43"/>
      <c r="K530" s="45"/>
      <c r="L530" s="183">
        <f t="shared" si="106"/>
        <v>540</v>
      </c>
      <c r="O530" s="36"/>
      <c r="P530" s="37"/>
      <c r="Q530" s="37"/>
      <c r="R530" s="37"/>
      <c r="S530" s="38"/>
      <c r="T530" s="152"/>
    </row>
    <row r="531" spans="2:20" ht="15" x14ac:dyDescent="0.2">
      <c r="B531" s="26" t="str">
        <f t="shared" si="116"/>
        <v>חודשים</v>
      </c>
      <c r="C531" s="39" t="str">
        <f>'מק"ט'!$C$3&amp;VLOOKUP(G531,'מק"ט'!$D$2:$E$9,2,FALSE)&amp;VLOOKUP(E531,'מק"ט'!$F$2:$G$9,2,FALSE)&amp;D531</f>
        <v>76140804</v>
      </c>
      <c r="D531" s="70" t="s">
        <v>143</v>
      </c>
      <c r="E531" s="85" t="s">
        <v>160</v>
      </c>
      <c r="F531" s="73" t="s">
        <v>129</v>
      </c>
      <c r="G531" s="43" t="s">
        <v>23</v>
      </c>
      <c r="H531" s="49"/>
      <c r="I531" s="49"/>
      <c r="J531" s="49">
        <v>0</v>
      </c>
      <c r="K531" s="51"/>
      <c r="L531" s="183">
        <f t="shared" si="106"/>
        <v>545</v>
      </c>
      <c r="O531" s="36">
        <f>IFERROR(VLOOKUP(C531,#REF!,6,0),0)</f>
        <v>0</v>
      </c>
      <c r="P531" s="37">
        <f>IFERROR(VLOOKUP(C531,#REF!,5,0),0)</f>
        <v>0</v>
      </c>
      <c r="Q531" s="37">
        <f>IF(ISNUMBER(VLOOKUP(C531,#REF!,3,FALSE)),VLOOKUP(C531,#REF!,3,FALSE),1)</f>
        <v>1</v>
      </c>
      <c r="R531" s="37">
        <f t="shared" si="77"/>
        <v>0</v>
      </c>
      <c r="S531" s="38">
        <f t="shared" si="78"/>
        <v>0</v>
      </c>
      <c r="T531" s="152">
        <f>IFERROR(VLOOKUP(C531,#REF!,7,FALSE),0)-S531</f>
        <v>0</v>
      </c>
    </row>
    <row r="532" spans="2:20" ht="15" x14ac:dyDescent="0.2">
      <c r="B532" s="26" t="str">
        <f t="shared" si="116"/>
        <v>עונתי גלובלי</v>
      </c>
      <c r="C532" s="39" t="str">
        <f>'מק"ט'!$C$3&amp;VLOOKUP(G532,'מק"ט'!$D$2:$E$9,2,FALSE)&amp;VLOOKUP(E532,'מק"ט'!$F$2:$G$9,2,FALSE)&amp;D532</f>
        <v>76150804</v>
      </c>
      <c r="D532" s="70" t="s">
        <v>143</v>
      </c>
      <c r="E532" s="85" t="s">
        <v>160</v>
      </c>
      <c r="F532" s="73" t="s">
        <v>129</v>
      </c>
      <c r="G532" s="43" t="s">
        <v>22</v>
      </c>
      <c r="H532" s="49"/>
      <c r="I532" s="49"/>
      <c r="J532" s="49"/>
      <c r="K532" s="51"/>
      <c r="L532" s="183">
        <f t="shared" si="106"/>
        <v>545</v>
      </c>
      <c r="O532" s="36"/>
      <c r="P532" s="37"/>
      <c r="Q532" s="37"/>
      <c r="R532" s="37"/>
      <c r="S532" s="38"/>
      <c r="T532" s="152"/>
    </row>
    <row r="533" spans="2:20" ht="15" x14ac:dyDescent="0.2">
      <c r="B533" s="26" t="str">
        <f t="shared" si="116"/>
        <v>חודשים</v>
      </c>
      <c r="C533" s="39" t="str">
        <f>'מק"ט'!$C$3&amp;VLOOKUP(G533,'מק"ט'!$D$2:$E$9,2,FALSE)&amp;VLOOKUP(E533,'מק"ט'!$F$2:$G$9,2,FALSE)&amp;D533</f>
        <v>76140805</v>
      </c>
      <c r="D533" s="40" t="s">
        <v>147</v>
      </c>
      <c r="E533" s="85" t="s">
        <v>160</v>
      </c>
      <c r="F533" s="74" t="s">
        <v>162</v>
      </c>
      <c r="G533" s="43" t="s">
        <v>23</v>
      </c>
      <c r="H533" s="43"/>
      <c r="I533" s="43"/>
      <c r="J533" s="43">
        <v>0</v>
      </c>
      <c r="K533" s="45"/>
      <c r="L533" s="183">
        <f t="shared" si="106"/>
        <v>550</v>
      </c>
      <c r="O533" s="36">
        <f>IFERROR(VLOOKUP(C533,#REF!,6,0),0)</f>
        <v>0</v>
      </c>
      <c r="P533" s="37">
        <f>IFERROR(VLOOKUP(C533,#REF!,5,0),0)</f>
        <v>0</v>
      </c>
      <c r="Q533" s="37">
        <f>IF(ISNUMBER(VLOOKUP(C533,#REF!,3,FALSE)),VLOOKUP(C533,#REF!,3,FALSE),1)</f>
        <v>1</v>
      </c>
      <c r="R533" s="37">
        <f>IFERROR((P533*Q533),0)</f>
        <v>0</v>
      </c>
      <c r="S533" s="38">
        <f>O533*R533</f>
        <v>0</v>
      </c>
      <c r="T533" s="152">
        <f>IFERROR(VLOOKUP(C533,#REF!,7,FALSE),0)-S533</f>
        <v>0</v>
      </c>
    </row>
    <row r="534" spans="2:20" ht="15.75" thickBot="1" x14ac:dyDescent="0.25">
      <c r="B534" s="26" t="str">
        <f t="shared" si="116"/>
        <v>עונתי גלובלי</v>
      </c>
      <c r="C534" s="39" t="str">
        <f>'מק"ט'!$C$3&amp;VLOOKUP(G534,'מק"ט'!$D$2:$E$9,2,FALSE)&amp;VLOOKUP(E534,'מק"ט'!$F$2:$G$9,2,FALSE)&amp;D534</f>
        <v>76150805</v>
      </c>
      <c r="D534" s="40" t="s">
        <v>147</v>
      </c>
      <c r="E534" s="85" t="s">
        <v>160</v>
      </c>
      <c r="F534" s="74" t="s">
        <v>162</v>
      </c>
      <c r="G534" s="43" t="s">
        <v>22</v>
      </c>
      <c r="H534" s="43"/>
      <c r="I534" s="43"/>
      <c r="J534" s="43"/>
      <c r="K534" s="45"/>
      <c r="L534" s="183">
        <f t="shared" si="106"/>
        <v>550</v>
      </c>
      <c r="O534" s="36"/>
      <c r="P534" s="37"/>
      <c r="Q534" s="37"/>
      <c r="R534" s="37"/>
      <c r="S534" s="38"/>
      <c r="T534" s="152"/>
    </row>
    <row r="535" spans="2:20" ht="15.75" thickBot="1" x14ac:dyDescent="0.25">
      <c r="B535" s="26" t="str">
        <f t="shared" si="108"/>
        <v>עונתי גלובלי</v>
      </c>
      <c r="C535" s="172" t="str">
        <f>'מק"ט'!$C$3&amp;VLOOKUP(G535,'מק"ט'!$D$2:$E$10,2,FALSE)&amp;VLOOKUP(E535,'מק"ט'!$F$2:$G$10,2,FALSE)&amp;D535</f>
        <v>76150900</v>
      </c>
      <c r="D535" s="108" t="s">
        <v>152</v>
      </c>
      <c r="E535" s="109" t="s">
        <v>28</v>
      </c>
      <c r="F535" s="110" t="s">
        <v>28</v>
      </c>
      <c r="G535" s="111" t="s">
        <v>22</v>
      </c>
      <c r="H535" s="110"/>
      <c r="I535" s="110"/>
      <c r="J535" s="110"/>
      <c r="K535" s="112"/>
      <c r="L535" s="183">
        <f t="shared" si="106"/>
        <v>555</v>
      </c>
      <c r="O535" s="36">
        <f>IFERROR(VLOOKUP(C535,#REF!,6,0),0)</f>
        <v>0</v>
      </c>
      <c r="P535" s="37">
        <f>IFERROR(VLOOKUP(C535,#REF!,5,0),0)</f>
        <v>0</v>
      </c>
      <c r="Q535" s="37">
        <f>IF(ISNUMBER(VLOOKUP(C535,#REF!,3,FALSE)),VLOOKUP(C535,#REF!,3,FALSE),1)</f>
        <v>1</v>
      </c>
      <c r="R535" s="37">
        <f t="shared" ref="R535" si="117">IFERROR((P535*Q535),0)</f>
        <v>0</v>
      </c>
      <c r="S535" s="38" t="e">
        <f>#REF!</f>
        <v>#REF!</v>
      </c>
      <c r="T535" s="152" t="e">
        <f>IFERROR(VLOOKUP(C535,#REF!,7,FALSE),0)-S535</f>
        <v>#REF!</v>
      </c>
    </row>
    <row r="536" spans="2:20" ht="15" thickBot="1" x14ac:dyDescent="0.25">
      <c r="O536" s="36"/>
      <c r="P536" s="37"/>
      <c r="Q536" s="37"/>
      <c r="R536" s="37"/>
      <c r="S536" s="38"/>
    </row>
    <row r="537" spans="2:20" ht="15" thickBot="1" x14ac:dyDescent="0.25">
      <c r="N537" s="117" t="s">
        <v>163</v>
      </c>
      <c r="O537" s="117" t="e">
        <f>SUM(O2:O536)</f>
        <v>#REF!</v>
      </c>
      <c r="P537" s="118" t="e">
        <f>SUM(P2:P536)</f>
        <v>#REF!</v>
      </c>
      <c r="Q537" s="118" t="e">
        <f>SUM(Q2:Q536)</f>
        <v>#REF!</v>
      </c>
      <c r="R537" s="173">
        <f>SUM(R2:R536)</f>
        <v>0</v>
      </c>
      <c r="S537" s="150" t="e">
        <f>SUM(S2:S536)</f>
        <v>#REF!</v>
      </c>
      <c r="T537" s="152"/>
    </row>
    <row r="538" spans="2:20" ht="15" thickBot="1" x14ac:dyDescent="0.25">
      <c r="N538" s="26" t="s">
        <v>164</v>
      </c>
      <c r="S538" s="151" t="e">
        <f>S537-#REF!</f>
        <v>#REF!</v>
      </c>
    </row>
  </sheetData>
  <protectedRanges>
    <protectedRange sqref="F2:F6" name="טווח1_3"/>
    <protectedRange sqref="F523:F534" name="טווח1_12"/>
    <protectedRange sqref="G535" name="טווח1_1"/>
    <protectedRange sqref="F7:F66" name="טווח1_16"/>
    <protectedRange sqref="F67:F121 F127:F176 F207:F286" name="טווח1_18"/>
    <protectedRange sqref="F287:F321" name="טווח1_20"/>
    <protectedRange sqref="F177:F206 F348:F417" name="טווח1_21"/>
    <protectedRange sqref="F418:F522" name="טווח1_23"/>
    <protectedRange sqref="F322:F347" name="טווח1_20_1"/>
  </protectedRange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הגדרות!$U$2:$U$3</xm:f>
          </x14:formula1>
          <xm:sqref>G523:G534</xm:sqref>
        </x14:dataValidation>
        <x14:dataValidation type="list" allowBlank="1" showInputMessage="1" showErrorMessage="1" prompt="בחר מהרשימה">
          <x14:formula1>
            <xm:f>הגדרות!$G$2</xm:f>
          </x14:formula1>
          <xm:sqref>G535</xm:sqref>
        </x14:dataValidation>
        <x14:dataValidation type="list" allowBlank="1" showInputMessage="1" showErrorMessage="1">
          <x14:formula1>
            <xm:f>הגדרות!$G$2</xm:f>
          </x14:formula1>
          <xm:sqref>G322</xm:sqref>
        </x14:dataValidation>
        <x14:dataValidation type="list" allowBlank="1" showInputMessage="1" showErrorMessage="1">
          <x14:formula1>
            <xm:f>הגדרות!$AJ$2:$AJ$6</xm:f>
          </x14:formula1>
          <xm:sqref>G2:G321 G323:G522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U239"/>
  <sheetViews>
    <sheetView rightToLeft="1" workbookViewId="0">
      <selection activeCell="E27" sqref="E27"/>
    </sheetView>
  </sheetViews>
  <sheetFormatPr defaultColWidth="9.125" defaultRowHeight="12.75" x14ac:dyDescent="0.2"/>
  <cols>
    <col min="1" max="1" width="9.125" style="124"/>
    <col min="2" max="3" width="16.75" style="124" customWidth="1"/>
    <col min="4" max="4" width="17.875" style="124" customWidth="1"/>
    <col min="5" max="7" width="16.75" style="124" customWidth="1"/>
    <col min="8" max="8" width="27.125" style="124" customWidth="1"/>
    <col min="9" max="9" width="9.125" style="181"/>
    <col min="10" max="16384" width="9.125" style="124"/>
  </cols>
  <sheetData>
    <row r="1" spans="2:10" s="121" customFormat="1" ht="41.25" customHeight="1" x14ac:dyDescent="0.2">
      <c r="B1" s="119" t="s">
        <v>165</v>
      </c>
      <c r="C1" s="119" t="s">
        <v>166</v>
      </c>
      <c r="D1" s="119" t="s">
        <v>167</v>
      </c>
      <c r="E1" s="119" t="s">
        <v>168</v>
      </c>
      <c r="F1" s="119" t="s">
        <v>169</v>
      </c>
      <c r="G1" s="119" t="s">
        <v>170</v>
      </c>
      <c r="H1" s="120" t="s">
        <v>171</v>
      </c>
      <c r="I1" s="120" t="s">
        <v>172</v>
      </c>
      <c r="J1" s="120" t="s">
        <v>449</v>
      </c>
    </row>
    <row r="2" spans="2:10" x14ac:dyDescent="0.2">
      <c r="B2" s="122" t="s">
        <v>173</v>
      </c>
      <c r="C2" s="122">
        <v>77</v>
      </c>
      <c r="D2" s="122" t="s">
        <v>24</v>
      </c>
      <c r="E2" s="122">
        <v>11</v>
      </c>
      <c r="F2" s="122" t="s">
        <v>140</v>
      </c>
      <c r="G2" s="174" t="str">
        <f>TEXT(1,"00")</f>
        <v>01</v>
      </c>
      <c r="H2" s="123" t="s">
        <v>174</v>
      </c>
      <c r="I2" s="175" t="s">
        <v>246</v>
      </c>
      <c r="J2" s="123" t="s">
        <v>44</v>
      </c>
    </row>
    <row r="3" spans="2:10" x14ac:dyDescent="0.2">
      <c r="B3" s="125" t="s">
        <v>175</v>
      </c>
      <c r="C3" s="125">
        <v>76</v>
      </c>
      <c r="D3" s="125" t="s">
        <v>20</v>
      </c>
      <c r="E3" s="125">
        <v>12</v>
      </c>
      <c r="F3" s="125" t="s">
        <v>176</v>
      </c>
      <c r="G3" s="176" t="str">
        <f>TEXT(2,"00")</f>
        <v>02</v>
      </c>
      <c r="H3" s="123" t="s">
        <v>15</v>
      </c>
      <c r="I3" s="175" t="s">
        <v>247</v>
      </c>
      <c r="J3" s="123" t="s">
        <v>46</v>
      </c>
    </row>
    <row r="4" spans="2:10" x14ac:dyDescent="0.2">
      <c r="B4" s="125" t="s">
        <v>178</v>
      </c>
      <c r="C4" s="125">
        <v>74</v>
      </c>
      <c r="D4" s="126" t="s">
        <v>25</v>
      </c>
      <c r="E4" s="126">
        <v>13</v>
      </c>
      <c r="F4" s="126" t="s">
        <v>146</v>
      </c>
      <c r="G4" s="177" t="str">
        <f>TEXT(3,"00")</f>
        <v>03</v>
      </c>
      <c r="H4" s="123" t="s">
        <v>65</v>
      </c>
      <c r="I4" s="175" t="s">
        <v>248</v>
      </c>
      <c r="J4" s="123" t="s">
        <v>46</v>
      </c>
    </row>
    <row r="5" spans="2:10" x14ac:dyDescent="0.2">
      <c r="B5" s="123" t="s">
        <v>451</v>
      </c>
      <c r="C5" s="123">
        <v>70</v>
      </c>
      <c r="D5" s="125" t="s">
        <v>23</v>
      </c>
      <c r="E5" s="125">
        <v>14</v>
      </c>
      <c r="F5" s="125" t="s">
        <v>149</v>
      </c>
      <c r="G5" s="178" t="str">
        <f>TEXT(4,"00")</f>
        <v>04</v>
      </c>
      <c r="H5" s="123" t="s">
        <v>66</v>
      </c>
      <c r="I5" s="175" t="s">
        <v>249</v>
      </c>
      <c r="J5" s="123" t="s">
        <v>46</v>
      </c>
    </row>
    <row r="6" spans="2:10" x14ac:dyDescent="0.2">
      <c r="B6" s="123" t="s">
        <v>177</v>
      </c>
      <c r="C6" s="123">
        <v>75</v>
      </c>
      <c r="D6" s="126" t="s">
        <v>22</v>
      </c>
      <c r="E6" s="126">
        <v>15</v>
      </c>
      <c r="F6" s="126" t="s">
        <v>151</v>
      </c>
      <c r="G6" s="177" t="str">
        <f>TEXT(5,"00")</f>
        <v>05</v>
      </c>
      <c r="H6" s="123" t="s">
        <v>67</v>
      </c>
      <c r="I6" s="175" t="s">
        <v>251</v>
      </c>
      <c r="J6" s="123" t="s">
        <v>46</v>
      </c>
    </row>
    <row r="7" spans="2:10" x14ac:dyDescent="0.2">
      <c r="B7" s="123" t="s">
        <v>250</v>
      </c>
      <c r="C7" s="123">
        <v>73</v>
      </c>
      <c r="D7" s="125" t="s">
        <v>211</v>
      </c>
      <c r="E7" s="125">
        <v>15</v>
      </c>
      <c r="F7" s="125" t="s">
        <v>106</v>
      </c>
      <c r="G7" s="178" t="str">
        <f>TEXT(6,"00")</f>
        <v>06</v>
      </c>
      <c r="H7" s="123" t="s">
        <v>179</v>
      </c>
      <c r="I7" s="175" t="s">
        <v>253</v>
      </c>
      <c r="J7" s="123" t="s">
        <v>46</v>
      </c>
    </row>
    <row r="8" spans="2:10" x14ac:dyDescent="0.2">
      <c r="B8" s="123" t="s">
        <v>252</v>
      </c>
      <c r="C8" s="123">
        <v>72</v>
      </c>
      <c r="D8" s="126" t="s">
        <v>577</v>
      </c>
      <c r="E8" s="126">
        <v>15</v>
      </c>
      <c r="F8" s="126" t="s">
        <v>124</v>
      </c>
      <c r="G8" s="177" t="str">
        <f>TEXT(7,"00")</f>
        <v>07</v>
      </c>
      <c r="H8" s="123" t="s">
        <v>180</v>
      </c>
      <c r="I8" s="175" t="s">
        <v>255</v>
      </c>
      <c r="J8" s="123" t="s">
        <v>46</v>
      </c>
    </row>
    <row r="9" spans="2:10" x14ac:dyDescent="0.2">
      <c r="B9" s="123" t="s">
        <v>254</v>
      </c>
      <c r="C9" s="123">
        <v>71</v>
      </c>
      <c r="D9" s="127" t="s">
        <v>576</v>
      </c>
      <c r="E9" s="127">
        <v>11</v>
      </c>
      <c r="F9" s="127" t="s">
        <v>160</v>
      </c>
      <c r="G9" s="179" t="str">
        <f>TEXT(8,"00")</f>
        <v>08</v>
      </c>
      <c r="H9" s="123" t="s">
        <v>181</v>
      </c>
      <c r="I9" s="175" t="s">
        <v>256</v>
      </c>
      <c r="J9" s="123" t="s">
        <v>46</v>
      </c>
    </row>
    <row r="10" spans="2:10" x14ac:dyDescent="0.2">
      <c r="B10" s="123"/>
      <c r="C10" s="123"/>
      <c r="D10" s="125"/>
      <c r="E10" s="125"/>
      <c r="F10" s="128" t="s">
        <v>28</v>
      </c>
      <c r="G10" s="178" t="str">
        <f>TEXT(9,"00")</f>
        <v>09</v>
      </c>
      <c r="H10" s="123" t="s">
        <v>12</v>
      </c>
      <c r="I10" s="175" t="s">
        <v>257</v>
      </c>
      <c r="J10" s="123" t="s">
        <v>44</v>
      </c>
    </row>
    <row r="11" spans="2:10" x14ac:dyDescent="0.2">
      <c r="B11" s="123"/>
      <c r="C11" s="123"/>
      <c r="D11" s="123"/>
      <c r="E11" s="123"/>
      <c r="F11" s="129" t="s">
        <v>258</v>
      </c>
      <c r="G11" s="178" t="str">
        <f>TEXT(10,"00")</f>
        <v>10</v>
      </c>
      <c r="H11" s="123" t="s">
        <v>63</v>
      </c>
      <c r="I11" s="175" t="s">
        <v>259</v>
      </c>
      <c r="J11" s="123" t="s">
        <v>46</v>
      </c>
    </row>
    <row r="12" spans="2:10" x14ac:dyDescent="0.2">
      <c r="B12" s="125"/>
      <c r="C12" s="125"/>
      <c r="D12" s="125"/>
      <c r="E12" s="125"/>
      <c r="F12" s="186"/>
      <c r="G12" s="178"/>
      <c r="H12" s="125" t="s">
        <v>454</v>
      </c>
      <c r="I12" s="175" t="s">
        <v>259</v>
      </c>
      <c r="J12" s="123" t="s">
        <v>46</v>
      </c>
    </row>
    <row r="13" spans="2:10" x14ac:dyDescent="0.2">
      <c r="B13" s="123"/>
      <c r="C13" s="123"/>
      <c r="D13" s="123"/>
      <c r="E13" s="123"/>
      <c r="F13" s="129"/>
      <c r="G13" s="178"/>
      <c r="H13" s="123" t="s">
        <v>70</v>
      </c>
      <c r="I13" s="175" t="s">
        <v>260</v>
      </c>
      <c r="J13" s="123" t="s">
        <v>46</v>
      </c>
    </row>
    <row r="14" spans="2:10" x14ac:dyDescent="0.2">
      <c r="B14" s="123"/>
      <c r="C14" s="123"/>
      <c r="D14" s="123"/>
      <c r="E14" s="123"/>
      <c r="F14" s="129"/>
      <c r="G14" s="123"/>
      <c r="H14" s="123" t="s">
        <v>64</v>
      </c>
      <c r="I14" s="175" t="s">
        <v>261</v>
      </c>
      <c r="J14" s="123" t="s">
        <v>46</v>
      </c>
    </row>
    <row r="15" spans="2:10" x14ac:dyDescent="0.2">
      <c r="B15" s="123"/>
      <c r="C15" s="123"/>
      <c r="D15" s="123"/>
      <c r="E15" s="123"/>
      <c r="F15" s="129"/>
      <c r="G15" s="123"/>
      <c r="H15" s="123" t="s">
        <v>68</v>
      </c>
      <c r="I15" s="175" t="s">
        <v>262</v>
      </c>
      <c r="J15" s="123" t="s">
        <v>46</v>
      </c>
    </row>
    <row r="16" spans="2:10" x14ac:dyDescent="0.2">
      <c r="B16" s="123"/>
      <c r="C16" s="123"/>
      <c r="D16" s="123"/>
      <c r="E16" s="123"/>
      <c r="F16" s="129"/>
      <c r="G16" s="123"/>
      <c r="H16" s="123" t="s">
        <v>69</v>
      </c>
      <c r="I16" s="175" t="s">
        <v>263</v>
      </c>
      <c r="J16" s="123" t="s">
        <v>46</v>
      </c>
    </row>
    <row r="17" spans="2:10" x14ac:dyDescent="0.2">
      <c r="B17" s="123"/>
      <c r="C17" s="123"/>
      <c r="D17" s="123"/>
      <c r="E17" s="123"/>
      <c r="F17" s="129"/>
      <c r="G17" s="123"/>
      <c r="H17" s="123" t="s">
        <v>71</v>
      </c>
      <c r="I17" s="175" t="s">
        <v>264</v>
      </c>
      <c r="J17" s="123" t="s">
        <v>46</v>
      </c>
    </row>
    <row r="18" spans="2:10" x14ac:dyDescent="0.2">
      <c r="B18" s="202"/>
      <c r="C18" s="202"/>
      <c r="D18" s="202"/>
      <c r="E18" s="202"/>
      <c r="F18" s="203"/>
      <c r="G18" s="202"/>
      <c r="H18" s="123" t="s">
        <v>581</v>
      </c>
      <c r="I18" s="175" t="s">
        <v>264</v>
      </c>
      <c r="J18" s="123" t="s">
        <v>46</v>
      </c>
    </row>
    <row r="19" spans="2:10" x14ac:dyDescent="0.2">
      <c r="B19" s="123"/>
      <c r="C19" s="123"/>
      <c r="D19" s="123"/>
      <c r="E19" s="123"/>
      <c r="F19" s="129"/>
      <c r="G19" s="123"/>
      <c r="H19" s="123" t="s">
        <v>235</v>
      </c>
      <c r="I19" s="175" t="s">
        <v>265</v>
      </c>
      <c r="J19" s="123" t="s">
        <v>46</v>
      </c>
    </row>
    <row r="20" spans="2:10" x14ac:dyDescent="0.2">
      <c r="B20" s="125"/>
      <c r="C20" s="125"/>
      <c r="D20" s="125"/>
      <c r="E20" s="125"/>
      <c r="F20" s="186"/>
      <c r="G20" s="125"/>
      <c r="H20" s="125" t="s">
        <v>469</v>
      </c>
      <c r="I20" s="175" t="s">
        <v>472</v>
      </c>
      <c r="J20" s="123" t="s">
        <v>46</v>
      </c>
    </row>
    <row r="21" spans="2:10" x14ac:dyDescent="0.2">
      <c r="B21" s="125"/>
      <c r="C21" s="125"/>
      <c r="D21" s="125"/>
      <c r="E21" s="125"/>
      <c r="F21" s="186"/>
      <c r="G21" s="125"/>
      <c r="H21" s="125" t="s">
        <v>470</v>
      </c>
      <c r="I21" s="175" t="s">
        <v>473</v>
      </c>
      <c r="J21" s="123" t="s">
        <v>46</v>
      </c>
    </row>
    <row r="22" spans="2:10" x14ac:dyDescent="0.2">
      <c r="B22" s="125"/>
      <c r="C22" s="125"/>
      <c r="D22" s="125"/>
      <c r="E22" s="125"/>
      <c r="F22" s="186"/>
      <c r="G22" s="125"/>
      <c r="H22" s="125" t="s">
        <v>471</v>
      </c>
      <c r="I22" s="175" t="s">
        <v>474</v>
      </c>
      <c r="J22" s="123" t="s">
        <v>46</v>
      </c>
    </row>
    <row r="23" spans="2:10" x14ac:dyDescent="0.2">
      <c r="B23" s="125"/>
      <c r="C23" s="125"/>
      <c r="D23" s="125"/>
      <c r="E23" s="125"/>
      <c r="F23" s="186"/>
      <c r="G23" s="125"/>
      <c r="H23" s="125" t="s">
        <v>475</v>
      </c>
      <c r="I23" s="175" t="s">
        <v>477</v>
      </c>
      <c r="J23" s="123" t="s">
        <v>46</v>
      </c>
    </row>
    <row r="24" spans="2:10" x14ac:dyDescent="0.2">
      <c r="B24" s="125"/>
      <c r="C24" s="125"/>
      <c r="D24" s="125"/>
      <c r="E24" s="125"/>
      <c r="F24" s="186"/>
      <c r="G24" s="125"/>
      <c r="H24" s="125" t="s">
        <v>476</v>
      </c>
      <c r="I24" s="175" t="s">
        <v>478</v>
      </c>
      <c r="J24" s="123" t="s">
        <v>46</v>
      </c>
    </row>
    <row r="25" spans="2:10" x14ac:dyDescent="0.2">
      <c r="B25" s="125"/>
      <c r="C25" s="125"/>
      <c r="D25" s="125"/>
      <c r="E25" s="125"/>
      <c r="F25" s="186"/>
      <c r="G25" s="125"/>
      <c r="H25" s="125" t="s">
        <v>453</v>
      </c>
      <c r="I25" s="175" t="s">
        <v>572</v>
      </c>
      <c r="J25" s="123" t="s">
        <v>46</v>
      </c>
    </row>
    <row r="26" spans="2:10" x14ac:dyDescent="0.2">
      <c r="B26" s="125"/>
      <c r="C26" s="125"/>
      <c r="D26" s="125"/>
      <c r="E26" s="125"/>
      <c r="F26" s="186"/>
      <c r="G26" s="125"/>
      <c r="H26" s="125" t="s">
        <v>455</v>
      </c>
      <c r="I26" s="175" t="s">
        <v>579</v>
      </c>
      <c r="J26" s="125" t="s">
        <v>46</v>
      </c>
    </row>
    <row r="27" spans="2:10" x14ac:dyDescent="0.2">
      <c r="B27" s="123"/>
      <c r="C27" s="123"/>
      <c r="D27" s="123"/>
      <c r="E27" s="123"/>
      <c r="F27" s="123"/>
      <c r="G27" s="123"/>
      <c r="H27" s="123" t="s">
        <v>182</v>
      </c>
      <c r="I27" s="175" t="s">
        <v>266</v>
      </c>
      <c r="J27" s="123" t="s">
        <v>46</v>
      </c>
    </row>
    <row r="28" spans="2:10" x14ac:dyDescent="0.2">
      <c r="B28" s="123"/>
      <c r="C28" s="123"/>
      <c r="D28" s="123"/>
      <c r="E28" s="123"/>
      <c r="F28" s="123"/>
      <c r="G28" s="123"/>
      <c r="H28" s="123" t="s">
        <v>183</v>
      </c>
      <c r="I28" s="175" t="s">
        <v>267</v>
      </c>
      <c r="J28" s="123" t="s">
        <v>46</v>
      </c>
    </row>
    <row r="29" spans="2:10" x14ac:dyDescent="0.2">
      <c r="B29" s="123"/>
      <c r="C29" s="123"/>
      <c r="D29" s="123"/>
      <c r="E29" s="123"/>
      <c r="F29" s="123"/>
      <c r="G29" s="123"/>
      <c r="H29" s="123" t="s">
        <v>184</v>
      </c>
      <c r="I29" s="175" t="s">
        <v>268</v>
      </c>
      <c r="J29" s="123" t="s">
        <v>46</v>
      </c>
    </row>
    <row r="30" spans="2:10" x14ac:dyDescent="0.2">
      <c r="B30" s="123"/>
      <c r="C30" s="123"/>
      <c r="D30" s="123"/>
      <c r="E30" s="123"/>
      <c r="F30" s="123"/>
      <c r="G30" s="123"/>
      <c r="H30" s="123" t="s">
        <v>185</v>
      </c>
      <c r="I30" s="175" t="s">
        <v>269</v>
      </c>
      <c r="J30" s="123" t="s">
        <v>46</v>
      </c>
    </row>
    <row r="31" spans="2:10" x14ac:dyDescent="0.2">
      <c r="B31" s="123"/>
      <c r="C31" s="123"/>
      <c r="D31" s="123"/>
      <c r="E31" s="123"/>
      <c r="F31" s="123"/>
      <c r="G31" s="123"/>
      <c r="H31" s="123" t="s">
        <v>186</v>
      </c>
      <c r="I31" s="175" t="s">
        <v>270</v>
      </c>
      <c r="J31" s="123" t="s">
        <v>44</v>
      </c>
    </row>
    <row r="32" spans="2:10" x14ac:dyDescent="0.2">
      <c r="B32" s="123"/>
      <c r="C32" s="123"/>
      <c r="D32" s="123"/>
      <c r="E32" s="123"/>
      <c r="F32" s="123"/>
      <c r="G32" s="123"/>
      <c r="H32" s="123" t="s">
        <v>232</v>
      </c>
      <c r="I32" s="175" t="s">
        <v>271</v>
      </c>
      <c r="J32" s="123" t="s">
        <v>46</v>
      </c>
    </row>
    <row r="33" spans="2:10" x14ac:dyDescent="0.2">
      <c r="B33" s="123"/>
      <c r="C33" s="123"/>
      <c r="D33" s="123"/>
      <c r="E33" s="123"/>
      <c r="F33" s="123"/>
      <c r="G33" s="123"/>
      <c r="H33" s="123" t="s">
        <v>219</v>
      </c>
      <c r="I33" s="175" t="s">
        <v>272</v>
      </c>
      <c r="J33" s="123" t="s">
        <v>46</v>
      </c>
    </row>
    <row r="34" spans="2:10" x14ac:dyDescent="0.2">
      <c r="B34" s="123"/>
      <c r="C34" s="123"/>
      <c r="D34" s="123"/>
      <c r="E34" s="123"/>
      <c r="F34" s="123"/>
      <c r="G34" s="123"/>
      <c r="H34" s="123" t="s">
        <v>228</v>
      </c>
      <c r="I34" s="175" t="s">
        <v>273</v>
      </c>
      <c r="J34" s="123" t="s">
        <v>46</v>
      </c>
    </row>
    <row r="35" spans="2:10" x14ac:dyDescent="0.2">
      <c r="B35" s="123"/>
      <c r="C35" s="123"/>
      <c r="D35" s="123"/>
      <c r="E35" s="123"/>
      <c r="F35" s="123"/>
      <c r="G35" s="123"/>
      <c r="H35" s="123" t="s">
        <v>229</v>
      </c>
      <c r="I35" s="175" t="s">
        <v>274</v>
      </c>
      <c r="J35" s="123" t="s">
        <v>46</v>
      </c>
    </row>
    <row r="36" spans="2:10" x14ac:dyDescent="0.2">
      <c r="B36" s="123"/>
      <c r="C36" s="123"/>
      <c r="D36" s="123"/>
      <c r="E36" s="123"/>
      <c r="F36" s="123"/>
      <c r="G36" s="123"/>
      <c r="H36" s="123" t="s">
        <v>230</v>
      </c>
      <c r="I36" s="175" t="s">
        <v>275</v>
      </c>
      <c r="J36" s="123" t="s">
        <v>44</v>
      </c>
    </row>
    <row r="37" spans="2:10" x14ac:dyDescent="0.2">
      <c r="B37" s="123"/>
      <c r="C37" s="123"/>
      <c r="D37" s="123"/>
      <c r="E37" s="123"/>
      <c r="F37" s="123"/>
      <c r="G37" s="123"/>
      <c r="H37" s="123" t="s">
        <v>231</v>
      </c>
      <c r="I37" s="175" t="s">
        <v>276</v>
      </c>
      <c r="J37" s="123" t="s">
        <v>44</v>
      </c>
    </row>
    <row r="38" spans="2:10" x14ac:dyDescent="0.2">
      <c r="B38" s="123"/>
      <c r="C38" s="123"/>
      <c r="D38" s="123"/>
      <c r="E38" s="123"/>
      <c r="F38" s="123"/>
      <c r="G38" s="123"/>
      <c r="H38" s="123" t="s">
        <v>277</v>
      </c>
      <c r="I38" s="175" t="s">
        <v>278</v>
      </c>
      <c r="J38" s="123" t="s">
        <v>46</v>
      </c>
    </row>
    <row r="39" spans="2:10" x14ac:dyDescent="0.2">
      <c r="B39" s="123"/>
      <c r="C39" s="123"/>
      <c r="D39" s="123"/>
      <c r="E39" s="123"/>
      <c r="F39" s="123"/>
      <c r="G39" s="123"/>
      <c r="H39" s="123" t="s">
        <v>279</v>
      </c>
      <c r="I39" s="175" t="s">
        <v>280</v>
      </c>
      <c r="J39" s="123" t="s">
        <v>46</v>
      </c>
    </row>
    <row r="40" spans="2:10" x14ac:dyDescent="0.2">
      <c r="B40" s="123"/>
      <c r="C40" s="123"/>
      <c r="D40" s="123"/>
      <c r="E40" s="123"/>
      <c r="F40" s="123"/>
      <c r="G40" s="123"/>
      <c r="H40" s="123" t="s">
        <v>281</v>
      </c>
      <c r="I40" s="175" t="s">
        <v>282</v>
      </c>
      <c r="J40" s="123" t="s">
        <v>46</v>
      </c>
    </row>
    <row r="41" spans="2:10" x14ac:dyDescent="0.2">
      <c r="B41" s="123"/>
      <c r="C41" s="123"/>
      <c r="D41" s="123"/>
      <c r="E41" s="123"/>
      <c r="F41" s="123"/>
      <c r="G41" s="123"/>
      <c r="H41" s="123" t="s">
        <v>283</v>
      </c>
      <c r="I41" s="175" t="s">
        <v>284</v>
      </c>
      <c r="J41" s="123" t="s">
        <v>46</v>
      </c>
    </row>
    <row r="42" spans="2:10" x14ac:dyDescent="0.2">
      <c r="B42" s="123"/>
      <c r="C42" s="123"/>
      <c r="D42" s="123"/>
      <c r="E42" s="123"/>
      <c r="F42" s="123"/>
      <c r="G42" s="123"/>
      <c r="H42" s="123" t="s">
        <v>285</v>
      </c>
      <c r="I42" s="175" t="s">
        <v>286</v>
      </c>
      <c r="J42" s="123" t="s">
        <v>44</v>
      </c>
    </row>
    <row r="43" spans="2:10" x14ac:dyDescent="0.2">
      <c r="B43" s="125"/>
      <c r="C43" s="125"/>
      <c r="D43" s="125"/>
      <c r="E43" s="125"/>
      <c r="F43" s="125"/>
      <c r="G43" s="125"/>
      <c r="H43" s="125" t="s">
        <v>456</v>
      </c>
      <c r="I43" s="175" t="s">
        <v>458</v>
      </c>
      <c r="J43" s="123" t="s">
        <v>44</v>
      </c>
    </row>
    <row r="44" spans="2:10" x14ac:dyDescent="0.2">
      <c r="B44" s="125"/>
      <c r="C44" s="125"/>
      <c r="D44" s="125"/>
      <c r="E44" s="125"/>
      <c r="F44" s="125"/>
      <c r="G44" s="125"/>
      <c r="H44" s="125" t="s">
        <v>457</v>
      </c>
      <c r="I44" s="175" t="s">
        <v>459</v>
      </c>
      <c r="J44" s="123" t="s">
        <v>44</v>
      </c>
    </row>
    <row r="45" spans="2:10" x14ac:dyDescent="0.2">
      <c r="B45" s="123"/>
      <c r="C45" s="123"/>
      <c r="D45" s="123"/>
      <c r="E45" s="123"/>
      <c r="F45" s="123"/>
      <c r="G45" s="123"/>
      <c r="H45" s="123" t="s">
        <v>187</v>
      </c>
      <c r="I45" s="175" t="s">
        <v>287</v>
      </c>
      <c r="J45" s="123" t="s">
        <v>46</v>
      </c>
    </row>
    <row r="46" spans="2:10" x14ac:dyDescent="0.2">
      <c r="B46" s="123"/>
      <c r="C46" s="123"/>
      <c r="D46" s="123"/>
      <c r="E46" s="123"/>
      <c r="F46" s="123"/>
      <c r="G46" s="123"/>
      <c r="H46" s="123" t="s">
        <v>72</v>
      </c>
      <c r="I46" s="175" t="s">
        <v>288</v>
      </c>
      <c r="J46" s="123" t="s">
        <v>46</v>
      </c>
    </row>
    <row r="47" spans="2:10" x14ac:dyDescent="0.2">
      <c r="B47" s="123"/>
      <c r="C47" s="123"/>
      <c r="D47" s="123"/>
      <c r="E47" s="123"/>
      <c r="F47" s="123"/>
      <c r="G47" s="123"/>
      <c r="H47" s="123" t="s">
        <v>73</v>
      </c>
      <c r="I47" s="175" t="s">
        <v>289</v>
      </c>
      <c r="J47" s="123" t="s">
        <v>46</v>
      </c>
    </row>
    <row r="48" spans="2:10" x14ac:dyDescent="0.2">
      <c r="B48" s="123"/>
      <c r="C48" s="123"/>
      <c r="D48" s="123"/>
      <c r="E48" s="123"/>
      <c r="F48" s="123"/>
      <c r="G48" s="123"/>
      <c r="H48" s="123" t="s">
        <v>74</v>
      </c>
      <c r="I48" s="175" t="s">
        <v>290</v>
      </c>
      <c r="J48" s="123" t="s">
        <v>46</v>
      </c>
    </row>
    <row r="49" spans="2:21" x14ac:dyDescent="0.2">
      <c r="B49" s="123"/>
      <c r="C49" s="123"/>
      <c r="D49" s="123"/>
      <c r="E49" s="123"/>
      <c r="F49" s="123"/>
      <c r="G49" s="123"/>
      <c r="H49" s="123" t="s">
        <v>75</v>
      </c>
      <c r="I49" s="175" t="s">
        <v>291</v>
      </c>
      <c r="J49" s="123" t="s">
        <v>46</v>
      </c>
    </row>
    <row r="50" spans="2:21" x14ac:dyDescent="0.2">
      <c r="B50" s="123"/>
      <c r="C50" s="123"/>
      <c r="D50" s="123"/>
      <c r="E50" s="123"/>
      <c r="F50" s="123"/>
      <c r="G50" s="123"/>
      <c r="H50" s="123" t="s">
        <v>9</v>
      </c>
      <c r="I50" s="175" t="s">
        <v>292</v>
      </c>
      <c r="J50" s="123" t="s">
        <v>44</v>
      </c>
    </row>
    <row r="51" spans="2:21" x14ac:dyDescent="0.2">
      <c r="B51" s="123"/>
      <c r="C51" s="123"/>
      <c r="D51" s="123"/>
      <c r="E51" s="123"/>
      <c r="F51" s="123"/>
      <c r="G51" s="123"/>
      <c r="H51" s="123" t="s">
        <v>18</v>
      </c>
      <c r="I51" s="175" t="s">
        <v>293</v>
      </c>
      <c r="J51" s="123" t="s">
        <v>44</v>
      </c>
    </row>
    <row r="52" spans="2:21" x14ac:dyDescent="0.2">
      <c r="B52" s="125"/>
      <c r="C52" s="125"/>
      <c r="D52" s="125"/>
      <c r="E52" s="125"/>
      <c r="F52" s="125"/>
      <c r="G52" s="125"/>
      <c r="H52" s="125" t="s">
        <v>461</v>
      </c>
      <c r="I52" s="175" t="s">
        <v>462</v>
      </c>
      <c r="J52" s="125" t="s">
        <v>46</v>
      </c>
    </row>
    <row r="53" spans="2:21" x14ac:dyDescent="0.2">
      <c r="B53" s="125"/>
      <c r="C53" s="125"/>
      <c r="D53" s="125"/>
      <c r="E53" s="125"/>
      <c r="F53" s="125"/>
      <c r="G53" s="125"/>
      <c r="H53" s="125" t="s">
        <v>463</v>
      </c>
      <c r="I53" s="175" t="s">
        <v>464</v>
      </c>
      <c r="J53" s="125" t="s">
        <v>46</v>
      </c>
    </row>
    <row r="54" spans="2:21" x14ac:dyDescent="0.2">
      <c r="B54" s="125"/>
      <c r="C54" s="125"/>
      <c r="D54" s="125"/>
      <c r="E54" s="125"/>
      <c r="F54" s="125"/>
      <c r="G54" s="125"/>
      <c r="H54" s="125" t="s">
        <v>465</v>
      </c>
      <c r="I54" s="175" t="s">
        <v>466</v>
      </c>
      <c r="J54" s="125" t="s">
        <v>46</v>
      </c>
    </row>
    <row r="55" spans="2:21" x14ac:dyDescent="0.2">
      <c r="B55" s="125"/>
      <c r="C55" s="125"/>
      <c r="D55" s="125"/>
      <c r="E55" s="125"/>
      <c r="F55" s="125"/>
      <c r="G55" s="125"/>
      <c r="H55" s="125" t="s">
        <v>467</v>
      </c>
      <c r="I55" s="175" t="s">
        <v>468</v>
      </c>
      <c r="J55" s="125" t="s">
        <v>46</v>
      </c>
    </row>
    <row r="56" spans="2:21" x14ac:dyDescent="0.2">
      <c r="B56" s="125"/>
      <c r="C56" s="125"/>
      <c r="D56" s="125"/>
      <c r="E56" s="125"/>
      <c r="F56" s="125"/>
      <c r="G56" s="125"/>
      <c r="H56" s="125" t="s">
        <v>479</v>
      </c>
      <c r="I56" s="175" t="s">
        <v>293</v>
      </c>
      <c r="J56" s="125" t="s">
        <v>44</v>
      </c>
    </row>
    <row r="57" spans="2:21" x14ac:dyDescent="0.2">
      <c r="B57" s="123"/>
      <c r="C57" s="123"/>
      <c r="D57" s="123"/>
      <c r="E57" s="123"/>
      <c r="F57" s="123"/>
      <c r="G57" s="123"/>
      <c r="H57" s="123" t="s">
        <v>188</v>
      </c>
      <c r="I57" s="175" t="s">
        <v>294</v>
      </c>
      <c r="J57" s="123" t="s">
        <v>46</v>
      </c>
    </row>
    <row r="58" spans="2:21" x14ac:dyDescent="0.2">
      <c r="B58" s="123"/>
      <c r="C58" s="123"/>
      <c r="D58" s="123"/>
      <c r="E58" s="123"/>
      <c r="F58" s="123"/>
      <c r="G58" s="123"/>
      <c r="H58" s="123" t="s">
        <v>189</v>
      </c>
      <c r="I58" s="175" t="s">
        <v>295</v>
      </c>
      <c r="J58" s="123" t="s">
        <v>46</v>
      </c>
    </row>
    <row r="59" spans="2:21" x14ac:dyDescent="0.2">
      <c r="B59" s="123"/>
      <c r="C59" s="123"/>
      <c r="D59" s="123"/>
      <c r="E59" s="123"/>
      <c r="F59" s="123"/>
      <c r="G59" s="123"/>
      <c r="H59" s="123" t="s">
        <v>76</v>
      </c>
      <c r="I59" s="175" t="s">
        <v>296</v>
      </c>
      <c r="J59" s="123" t="s">
        <v>46</v>
      </c>
    </row>
    <row r="60" spans="2:21" x14ac:dyDescent="0.2">
      <c r="B60" s="123"/>
      <c r="C60" s="123"/>
      <c r="D60" s="123"/>
      <c r="E60" s="123"/>
      <c r="F60" s="123"/>
      <c r="G60" s="123"/>
      <c r="H60" s="123" t="s">
        <v>190</v>
      </c>
      <c r="I60" s="175" t="s">
        <v>297</v>
      </c>
      <c r="J60" s="123" t="s">
        <v>46</v>
      </c>
    </row>
    <row r="61" spans="2:21" x14ac:dyDescent="0.2">
      <c r="B61" s="123"/>
      <c r="C61" s="123"/>
      <c r="D61" s="123"/>
      <c r="E61" s="123"/>
      <c r="F61" s="123"/>
      <c r="G61" s="123"/>
      <c r="H61" s="123" t="s">
        <v>78</v>
      </c>
      <c r="I61" s="175" t="s">
        <v>298</v>
      </c>
      <c r="J61" s="123" t="s">
        <v>46</v>
      </c>
      <c r="T61" s="26"/>
      <c r="U61" s="130"/>
    </row>
    <row r="62" spans="2:21" x14ac:dyDescent="0.2">
      <c r="B62" s="123"/>
      <c r="C62" s="123"/>
      <c r="D62" s="123"/>
      <c r="E62" s="123"/>
      <c r="F62" s="123"/>
      <c r="G62" s="123"/>
      <c r="H62" s="123" t="s">
        <v>191</v>
      </c>
      <c r="I62" s="175" t="s">
        <v>299</v>
      </c>
      <c r="J62" s="123" t="s">
        <v>46</v>
      </c>
      <c r="T62" s="26"/>
      <c r="U62" s="130"/>
    </row>
    <row r="63" spans="2:21" x14ac:dyDescent="0.2">
      <c r="B63" s="123"/>
      <c r="C63" s="123"/>
      <c r="D63" s="123"/>
      <c r="E63" s="123"/>
      <c r="F63" s="123"/>
      <c r="G63" s="123"/>
      <c r="H63" s="123" t="s">
        <v>81</v>
      </c>
      <c r="I63" s="175" t="s">
        <v>300</v>
      </c>
      <c r="J63" s="123" t="s">
        <v>46</v>
      </c>
      <c r="T63" s="26"/>
      <c r="U63" s="130"/>
    </row>
    <row r="64" spans="2:21" x14ac:dyDescent="0.2">
      <c r="B64" s="123"/>
      <c r="C64" s="123"/>
      <c r="D64" s="123"/>
      <c r="E64" s="123"/>
      <c r="F64" s="123"/>
      <c r="G64" s="123"/>
      <c r="H64" s="123" t="s">
        <v>82</v>
      </c>
      <c r="I64" s="175" t="s">
        <v>301</v>
      </c>
      <c r="J64" s="123" t="s">
        <v>46</v>
      </c>
      <c r="T64" s="26"/>
      <c r="U64" s="130"/>
    </row>
    <row r="65" spans="2:21" x14ac:dyDescent="0.2">
      <c r="B65" s="123"/>
      <c r="C65" s="123"/>
      <c r="D65" s="123"/>
      <c r="E65" s="123"/>
      <c r="F65" s="123"/>
      <c r="G65" s="123"/>
      <c r="H65" s="123" t="s">
        <v>84</v>
      </c>
      <c r="I65" s="175" t="s">
        <v>302</v>
      </c>
      <c r="J65" s="123" t="s">
        <v>46</v>
      </c>
      <c r="T65" s="26"/>
      <c r="U65" s="130"/>
    </row>
    <row r="66" spans="2:21" x14ac:dyDescent="0.2">
      <c r="B66" s="123"/>
      <c r="C66" s="123"/>
      <c r="D66" s="123"/>
      <c r="E66" s="123"/>
      <c r="F66" s="123"/>
      <c r="G66" s="123"/>
      <c r="H66" s="123" t="s">
        <v>192</v>
      </c>
      <c r="I66" s="175" t="s">
        <v>303</v>
      </c>
      <c r="J66" s="123" t="s">
        <v>46</v>
      </c>
      <c r="T66" s="130"/>
      <c r="U66" s="26"/>
    </row>
    <row r="67" spans="2:21" x14ac:dyDescent="0.2">
      <c r="B67" s="123"/>
      <c r="C67" s="123"/>
      <c r="D67" s="123"/>
      <c r="E67" s="123"/>
      <c r="F67" s="123"/>
      <c r="G67" s="123"/>
      <c r="H67" s="123" t="s">
        <v>86</v>
      </c>
      <c r="I67" s="175" t="s">
        <v>304</v>
      </c>
      <c r="J67" s="123" t="s">
        <v>44</v>
      </c>
      <c r="T67" s="130"/>
      <c r="U67" s="26"/>
    </row>
    <row r="68" spans="2:21" x14ac:dyDescent="0.2">
      <c r="B68" s="123"/>
      <c r="C68" s="123"/>
      <c r="D68" s="123"/>
      <c r="E68" s="123"/>
      <c r="F68" s="123"/>
      <c r="G68" s="123"/>
      <c r="H68" s="123" t="s">
        <v>87</v>
      </c>
      <c r="I68" s="175" t="s">
        <v>305</v>
      </c>
      <c r="J68" s="123" t="s">
        <v>44</v>
      </c>
      <c r="T68" s="130"/>
      <c r="U68" s="26"/>
    </row>
    <row r="69" spans="2:21" x14ac:dyDescent="0.2">
      <c r="B69" s="123"/>
      <c r="C69" s="123"/>
      <c r="D69" s="123"/>
      <c r="E69" s="123"/>
      <c r="F69" s="123"/>
      <c r="G69" s="123"/>
      <c r="H69" s="123" t="s">
        <v>79</v>
      </c>
      <c r="I69" s="175" t="s">
        <v>306</v>
      </c>
      <c r="J69" s="123" t="s">
        <v>46</v>
      </c>
      <c r="T69" s="130"/>
      <c r="U69" s="26"/>
    </row>
    <row r="70" spans="2:21" x14ac:dyDescent="0.2">
      <c r="B70" s="123"/>
      <c r="C70" s="123"/>
      <c r="D70" s="123"/>
      <c r="E70" s="123"/>
      <c r="F70" s="123"/>
      <c r="G70" s="123"/>
      <c r="H70" s="123" t="s">
        <v>80</v>
      </c>
      <c r="I70" s="175" t="s">
        <v>307</v>
      </c>
      <c r="J70" s="123" t="s">
        <v>46</v>
      </c>
      <c r="T70" s="130"/>
      <c r="U70" s="26"/>
    </row>
    <row r="71" spans="2:21" x14ac:dyDescent="0.2">
      <c r="B71" s="123"/>
      <c r="C71" s="123"/>
      <c r="D71" s="123"/>
      <c r="E71" s="123"/>
      <c r="F71" s="123"/>
      <c r="G71" s="123"/>
      <c r="H71" s="123" t="s">
        <v>83</v>
      </c>
      <c r="I71" s="175" t="s">
        <v>308</v>
      </c>
      <c r="J71" s="123" t="s">
        <v>46</v>
      </c>
      <c r="T71" s="130"/>
      <c r="U71" s="26"/>
    </row>
    <row r="72" spans="2:21" x14ac:dyDescent="0.2">
      <c r="B72" s="123"/>
      <c r="C72" s="123"/>
      <c r="D72" s="123"/>
      <c r="E72" s="123"/>
      <c r="F72" s="123"/>
      <c r="G72" s="123"/>
      <c r="H72" s="123" t="s">
        <v>85</v>
      </c>
      <c r="I72" s="175" t="s">
        <v>309</v>
      </c>
      <c r="J72" s="123" t="s">
        <v>46</v>
      </c>
      <c r="T72" s="130"/>
      <c r="U72" s="26"/>
    </row>
    <row r="73" spans="2:21" x14ac:dyDescent="0.2">
      <c r="B73" s="123"/>
      <c r="C73" s="123"/>
      <c r="D73" s="123"/>
      <c r="E73" s="123"/>
      <c r="F73" s="123"/>
      <c r="G73" s="123"/>
      <c r="H73" s="123" t="s">
        <v>310</v>
      </c>
      <c r="I73" s="175" t="s">
        <v>311</v>
      </c>
      <c r="J73" s="123" t="s">
        <v>46</v>
      </c>
      <c r="T73" s="130"/>
      <c r="U73" s="26"/>
    </row>
    <row r="74" spans="2:21" x14ac:dyDescent="0.2">
      <c r="B74" s="123"/>
      <c r="C74" s="123"/>
      <c r="D74" s="123"/>
      <c r="E74" s="123"/>
      <c r="F74" s="123"/>
      <c r="G74" s="123"/>
      <c r="H74" s="123" t="s">
        <v>237</v>
      </c>
      <c r="I74" s="175" t="s">
        <v>442</v>
      </c>
      <c r="J74" s="123" t="s">
        <v>46</v>
      </c>
      <c r="T74" s="130"/>
      <c r="U74" s="26"/>
    </row>
    <row r="75" spans="2:21" x14ac:dyDescent="0.2">
      <c r="B75" s="185"/>
      <c r="C75" s="185"/>
      <c r="D75" s="185"/>
      <c r="E75" s="185"/>
      <c r="F75" s="185"/>
      <c r="G75" s="185"/>
      <c r="H75" s="123" t="s">
        <v>448</v>
      </c>
      <c r="I75" s="175" t="s">
        <v>447</v>
      </c>
      <c r="J75" s="123" t="s">
        <v>44</v>
      </c>
      <c r="T75" s="130"/>
      <c r="U75" s="26"/>
    </row>
    <row r="76" spans="2:21" x14ac:dyDescent="0.2">
      <c r="B76" s="125"/>
      <c r="C76" s="125"/>
      <c r="D76" s="125"/>
      <c r="E76" s="125"/>
      <c r="F76" s="125"/>
      <c r="G76" s="125"/>
      <c r="H76" s="125" t="s">
        <v>481</v>
      </c>
      <c r="I76" s="175" t="s">
        <v>482</v>
      </c>
      <c r="J76" s="125" t="s">
        <v>46</v>
      </c>
      <c r="T76" s="130"/>
      <c r="U76" s="26"/>
    </row>
    <row r="77" spans="2:21" x14ac:dyDescent="0.2">
      <c r="B77" s="125"/>
      <c r="C77" s="125"/>
      <c r="D77" s="125"/>
      <c r="E77" s="125"/>
      <c r="F77" s="125"/>
      <c r="G77" s="125"/>
      <c r="H77" s="125" t="s">
        <v>483</v>
      </c>
      <c r="I77" s="175" t="s">
        <v>485</v>
      </c>
      <c r="J77" s="125" t="s">
        <v>46</v>
      </c>
      <c r="T77" s="130"/>
      <c r="U77" s="26"/>
    </row>
    <row r="78" spans="2:21" x14ac:dyDescent="0.2">
      <c r="B78" s="125"/>
      <c r="C78" s="125"/>
      <c r="D78" s="125"/>
      <c r="E78" s="125"/>
      <c r="F78" s="125"/>
      <c r="G78" s="125"/>
      <c r="H78" s="125" t="s">
        <v>484</v>
      </c>
      <c r="I78" s="175" t="s">
        <v>486</v>
      </c>
      <c r="J78" s="125" t="s">
        <v>46</v>
      </c>
      <c r="T78" s="130"/>
      <c r="U78" s="26"/>
    </row>
    <row r="79" spans="2:21" x14ac:dyDescent="0.2">
      <c r="B79" s="125"/>
      <c r="C79" s="125"/>
      <c r="D79" s="125"/>
      <c r="E79" s="125"/>
      <c r="F79" s="125"/>
      <c r="G79" s="125"/>
      <c r="H79" s="125" t="s">
        <v>487</v>
      </c>
      <c r="I79" s="175" t="s">
        <v>488</v>
      </c>
      <c r="J79" s="125" t="s">
        <v>46</v>
      </c>
      <c r="T79" s="130"/>
      <c r="U79" s="26"/>
    </row>
    <row r="80" spans="2:21" x14ac:dyDescent="0.2">
      <c r="B80" s="125"/>
      <c r="C80" s="125"/>
      <c r="D80" s="125"/>
      <c r="E80" s="125"/>
      <c r="F80" s="125"/>
      <c r="G80" s="125"/>
      <c r="H80" s="125" t="s">
        <v>489</v>
      </c>
      <c r="I80" s="175" t="s">
        <v>490</v>
      </c>
      <c r="J80" s="125" t="s">
        <v>46</v>
      </c>
      <c r="T80" s="130"/>
      <c r="U80" s="26"/>
    </row>
    <row r="81" spans="2:21" x14ac:dyDescent="0.2">
      <c r="B81" s="125"/>
      <c r="C81" s="125"/>
      <c r="D81" s="125"/>
      <c r="E81" s="125"/>
      <c r="F81" s="125"/>
      <c r="G81" s="125"/>
      <c r="H81" s="125" t="s">
        <v>491</v>
      </c>
      <c r="I81" s="175" t="s">
        <v>493</v>
      </c>
      <c r="J81" s="125" t="s">
        <v>46</v>
      </c>
      <c r="T81" s="130"/>
      <c r="U81" s="26"/>
    </row>
    <row r="82" spans="2:21" x14ac:dyDescent="0.2">
      <c r="B82" s="125"/>
      <c r="C82" s="125"/>
      <c r="D82" s="125"/>
      <c r="E82" s="125"/>
      <c r="F82" s="125"/>
      <c r="G82" s="125"/>
      <c r="H82" s="125" t="s">
        <v>492</v>
      </c>
      <c r="I82" s="175" t="s">
        <v>494</v>
      </c>
      <c r="J82" s="125" t="s">
        <v>46</v>
      </c>
      <c r="T82" s="130"/>
      <c r="U82" s="26"/>
    </row>
    <row r="83" spans="2:21" x14ac:dyDescent="0.2">
      <c r="B83" s="125"/>
      <c r="C83" s="125"/>
      <c r="D83" s="125"/>
      <c r="E83" s="125"/>
      <c r="F83" s="125"/>
      <c r="G83" s="125"/>
      <c r="H83" s="125" t="s">
        <v>495</v>
      </c>
      <c r="I83" s="175" t="s">
        <v>496</v>
      </c>
      <c r="J83" s="125" t="s">
        <v>46</v>
      </c>
      <c r="T83" s="130"/>
      <c r="U83" s="26"/>
    </row>
    <row r="84" spans="2:21" x14ac:dyDescent="0.2">
      <c r="B84" s="125"/>
      <c r="C84" s="125"/>
      <c r="D84" s="125"/>
      <c r="E84" s="125"/>
      <c r="F84" s="125"/>
      <c r="G84" s="125"/>
      <c r="H84" s="125" t="s">
        <v>497</v>
      </c>
      <c r="I84" s="175" t="s">
        <v>499</v>
      </c>
      <c r="J84" s="125" t="s">
        <v>46</v>
      </c>
      <c r="T84" s="130"/>
      <c r="U84" s="26"/>
    </row>
    <row r="85" spans="2:21" x14ac:dyDescent="0.2">
      <c r="B85" s="125"/>
      <c r="C85" s="125"/>
      <c r="D85" s="125"/>
      <c r="E85" s="125"/>
      <c r="F85" s="125"/>
      <c r="G85" s="125"/>
      <c r="H85" s="125" t="s">
        <v>498</v>
      </c>
      <c r="I85" s="175" t="s">
        <v>500</v>
      </c>
      <c r="J85" s="125" t="s">
        <v>46</v>
      </c>
      <c r="T85" s="130"/>
      <c r="U85" s="26"/>
    </row>
    <row r="86" spans="2:21" ht="14.25" x14ac:dyDescent="0.2">
      <c r="B86" s="125"/>
      <c r="C86" s="125"/>
      <c r="D86" s="125"/>
      <c r="E86" s="125"/>
      <c r="F86" s="125"/>
      <c r="G86" s="125"/>
      <c r="H86" s="187" t="s">
        <v>582</v>
      </c>
      <c r="I86" s="175" t="s">
        <v>501</v>
      </c>
      <c r="J86" s="125" t="s">
        <v>46</v>
      </c>
      <c r="T86" s="130"/>
      <c r="U86" s="26"/>
    </row>
    <row r="87" spans="2:21" ht="14.25" x14ac:dyDescent="0.2">
      <c r="B87" s="125"/>
      <c r="C87" s="125"/>
      <c r="D87" s="125"/>
      <c r="E87" s="125"/>
      <c r="F87" s="125"/>
      <c r="G87" s="125"/>
      <c r="H87" s="187" t="s">
        <v>583</v>
      </c>
      <c r="I87" s="175" t="s">
        <v>502</v>
      </c>
      <c r="J87" s="125" t="s">
        <v>46</v>
      </c>
      <c r="T87" s="130"/>
      <c r="U87" s="26"/>
    </row>
    <row r="88" spans="2:21" x14ac:dyDescent="0.2">
      <c r="B88" s="125"/>
      <c r="C88" s="125"/>
      <c r="D88" s="125"/>
      <c r="E88" s="125"/>
      <c r="F88" s="125"/>
      <c r="G88" s="125"/>
      <c r="H88" s="188" t="s">
        <v>503</v>
      </c>
      <c r="I88" s="175" t="s">
        <v>504</v>
      </c>
      <c r="J88" s="125" t="s">
        <v>46</v>
      </c>
      <c r="T88" s="130"/>
      <c r="U88" s="26"/>
    </row>
    <row r="89" spans="2:21" x14ac:dyDescent="0.2">
      <c r="B89" s="125"/>
      <c r="C89" s="125"/>
      <c r="D89" s="125"/>
      <c r="E89" s="125"/>
      <c r="F89" s="125"/>
      <c r="G89" s="125"/>
      <c r="H89" s="188" t="s">
        <v>505</v>
      </c>
      <c r="I89" s="175" t="s">
        <v>507</v>
      </c>
      <c r="J89" s="125" t="s">
        <v>46</v>
      </c>
      <c r="T89" s="130"/>
      <c r="U89" s="26"/>
    </row>
    <row r="90" spans="2:21" x14ac:dyDescent="0.2">
      <c r="B90" s="125"/>
      <c r="C90" s="125"/>
      <c r="D90" s="125"/>
      <c r="E90" s="125"/>
      <c r="F90" s="125"/>
      <c r="G90" s="125"/>
      <c r="H90" s="188" t="s">
        <v>506</v>
      </c>
      <c r="I90" s="175" t="s">
        <v>508</v>
      </c>
      <c r="J90" s="125" t="s">
        <v>46</v>
      </c>
      <c r="T90" s="130"/>
      <c r="U90" s="26"/>
    </row>
    <row r="91" spans="2:21" x14ac:dyDescent="0.2">
      <c r="B91" s="125"/>
      <c r="C91" s="125"/>
      <c r="D91" s="125"/>
      <c r="E91" s="125"/>
      <c r="F91" s="125"/>
      <c r="G91" s="125"/>
      <c r="H91" s="188" t="s">
        <v>510</v>
      </c>
      <c r="I91" s="175" t="s">
        <v>509</v>
      </c>
      <c r="J91" s="125" t="s">
        <v>46</v>
      </c>
      <c r="T91" s="130"/>
      <c r="U91" s="26"/>
    </row>
    <row r="92" spans="2:21" x14ac:dyDescent="0.2">
      <c r="B92" s="125"/>
      <c r="C92" s="125"/>
      <c r="D92" s="125"/>
      <c r="E92" s="125"/>
      <c r="F92" s="125"/>
      <c r="G92" s="125"/>
      <c r="H92" s="188" t="s">
        <v>512</v>
      </c>
      <c r="I92" s="175" t="s">
        <v>511</v>
      </c>
      <c r="J92" s="125" t="s">
        <v>46</v>
      </c>
      <c r="T92" s="130"/>
      <c r="U92" s="26"/>
    </row>
    <row r="93" spans="2:21" x14ac:dyDescent="0.2">
      <c r="B93" s="125"/>
      <c r="C93" s="125"/>
      <c r="D93" s="125"/>
      <c r="E93" s="125"/>
      <c r="F93" s="125"/>
      <c r="G93" s="125"/>
      <c r="H93" s="188" t="s">
        <v>513</v>
      </c>
      <c r="I93" s="175" t="s">
        <v>514</v>
      </c>
      <c r="J93" s="125" t="s">
        <v>46</v>
      </c>
      <c r="T93" s="130"/>
      <c r="U93" s="26"/>
    </row>
    <row r="94" spans="2:21" x14ac:dyDescent="0.2">
      <c r="B94" s="125"/>
      <c r="C94" s="125"/>
      <c r="D94" s="125"/>
      <c r="E94" s="125"/>
      <c r="F94" s="125"/>
      <c r="G94" s="125"/>
      <c r="H94" s="188" t="s">
        <v>515</v>
      </c>
      <c r="I94" s="175" t="s">
        <v>516</v>
      </c>
      <c r="J94" s="125" t="s">
        <v>46</v>
      </c>
      <c r="T94" s="130"/>
      <c r="U94" s="26"/>
    </row>
    <row r="95" spans="2:21" x14ac:dyDescent="0.2">
      <c r="B95" s="125"/>
      <c r="C95" s="125"/>
      <c r="D95" s="125"/>
      <c r="E95" s="125"/>
      <c r="F95" s="125"/>
      <c r="G95" s="125"/>
      <c r="H95" s="188" t="s">
        <v>517</v>
      </c>
      <c r="I95" s="175" t="s">
        <v>518</v>
      </c>
      <c r="J95" s="125" t="s">
        <v>46</v>
      </c>
      <c r="T95" s="130"/>
      <c r="U95" s="26"/>
    </row>
    <row r="96" spans="2:21" x14ac:dyDescent="0.2">
      <c r="B96" s="125"/>
      <c r="C96" s="125"/>
      <c r="D96" s="125"/>
      <c r="E96" s="125"/>
      <c r="F96" s="125"/>
      <c r="G96" s="125"/>
      <c r="H96" s="188" t="s">
        <v>543</v>
      </c>
      <c r="I96" s="175" t="s">
        <v>544</v>
      </c>
      <c r="J96" s="125" t="s">
        <v>44</v>
      </c>
      <c r="T96" s="130"/>
      <c r="U96" s="26"/>
    </row>
    <row r="97" spans="2:21" x14ac:dyDescent="0.2">
      <c r="B97" s="123"/>
      <c r="C97" s="123"/>
      <c r="D97" s="123"/>
      <c r="E97" s="123"/>
      <c r="F97" s="123"/>
      <c r="G97" s="123"/>
      <c r="H97" s="123" t="s">
        <v>193</v>
      </c>
      <c r="I97" s="175" t="s">
        <v>312</v>
      </c>
      <c r="J97" s="123" t="s">
        <v>44</v>
      </c>
      <c r="T97" s="130"/>
      <c r="U97" s="26"/>
    </row>
    <row r="98" spans="2:21" x14ac:dyDescent="0.2">
      <c r="B98" s="123"/>
      <c r="C98" s="123"/>
      <c r="D98" s="123"/>
      <c r="E98" s="123"/>
      <c r="F98" s="123"/>
      <c r="G98" s="123"/>
      <c r="H98" s="123" t="s">
        <v>194</v>
      </c>
      <c r="I98" s="175" t="s">
        <v>313</v>
      </c>
      <c r="J98" s="123" t="s">
        <v>46</v>
      </c>
      <c r="T98" s="130"/>
      <c r="U98" s="26"/>
    </row>
    <row r="99" spans="2:21" x14ac:dyDescent="0.2">
      <c r="B99" s="123"/>
      <c r="C99" s="123"/>
      <c r="D99" s="123"/>
      <c r="E99" s="123"/>
      <c r="F99" s="123"/>
      <c r="G99" s="123"/>
      <c r="H99" s="123" t="s">
        <v>195</v>
      </c>
      <c r="I99" s="175" t="s">
        <v>314</v>
      </c>
      <c r="J99" s="123" t="s">
        <v>44</v>
      </c>
      <c r="T99" s="130"/>
      <c r="U99" s="26"/>
    </row>
    <row r="100" spans="2:21" x14ac:dyDescent="0.2">
      <c r="B100" s="123"/>
      <c r="C100" s="123"/>
      <c r="D100" s="123"/>
      <c r="E100" s="123"/>
      <c r="F100" s="123"/>
      <c r="G100" s="123"/>
      <c r="H100" s="123" t="s">
        <v>196</v>
      </c>
      <c r="I100" s="175" t="s">
        <v>315</v>
      </c>
      <c r="J100" s="123" t="s">
        <v>44</v>
      </c>
      <c r="T100" s="130"/>
      <c r="U100" s="26"/>
    </row>
    <row r="101" spans="2:21" x14ac:dyDescent="0.2">
      <c r="B101" s="123"/>
      <c r="C101" s="123"/>
      <c r="D101" s="123"/>
      <c r="E101" s="123"/>
      <c r="F101" s="123"/>
      <c r="G101" s="123"/>
      <c r="H101" s="123" t="s">
        <v>197</v>
      </c>
      <c r="I101" s="175" t="s">
        <v>316</v>
      </c>
      <c r="J101" s="123" t="s">
        <v>44</v>
      </c>
      <c r="T101" s="130"/>
      <c r="U101" s="26"/>
    </row>
    <row r="102" spans="2:21" x14ac:dyDescent="0.2">
      <c r="B102" s="123"/>
      <c r="C102" s="123"/>
      <c r="D102" s="123"/>
      <c r="E102" s="123"/>
      <c r="F102" s="123"/>
      <c r="G102" s="123"/>
      <c r="H102" s="123" t="s">
        <v>198</v>
      </c>
      <c r="I102" s="175" t="s">
        <v>317</v>
      </c>
      <c r="J102" s="123" t="s">
        <v>44</v>
      </c>
      <c r="T102" s="130"/>
      <c r="U102" s="26"/>
    </row>
    <row r="103" spans="2:21" x14ac:dyDescent="0.2">
      <c r="B103" s="123"/>
      <c r="C103" s="123"/>
      <c r="D103" s="123"/>
      <c r="E103" s="123"/>
      <c r="F103" s="123"/>
      <c r="G103" s="123"/>
      <c r="H103" s="123" t="s">
        <v>199</v>
      </c>
      <c r="I103" s="175" t="s">
        <v>318</v>
      </c>
      <c r="J103" s="123" t="s">
        <v>44</v>
      </c>
      <c r="T103" s="131"/>
      <c r="U103" s="59"/>
    </row>
    <row r="104" spans="2:21" x14ac:dyDescent="0.2">
      <c r="B104" s="123"/>
      <c r="C104" s="123"/>
      <c r="D104" s="123"/>
      <c r="E104" s="123"/>
      <c r="F104" s="123"/>
      <c r="G104" s="123"/>
      <c r="H104" s="123" t="s">
        <v>89</v>
      </c>
      <c r="I104" s="175" t="s">
        <v>319</v>
      </c>
      <c r="J104" s="123" t="s">
        <v>44</v>
      </c>
      <c r="T104" s="131"/>
      <c r="U104" s="59"/>
    </row>
    <row r="105" spans="2:21" x14ac:dyDescent="0.2">
      <c r="B105" s="123"/>
      <c r="C105" s="123"/>
      <c r="D105" s="123"/>
      <c r="E105" s="123"/>
      <c r="F105" s="123"/>
      <c r="G105" s="123"/>
      <c r="H105" s="123" t="s">
        <v>200</v>
      </c>
      <c r="I105" s="175" t="s">
        <v>320</v>
      </c>
      <c r="J105" s="123" t="s">
        <v>44</v>
      </c>
      <c r="T105" s="26"/>
      <c r="U105" s="26"/>
    </row>
    <row r="106" spans="2:21" x14ac:dyDescent="0.2">
      <c r="B106" s="123"/>
      <c r="C106" s="123"/>
      <c r="D106" s="123"/>
      <c r="E106" s="123"/>
      <c r="F106" s="123"/>
      <c r="G106" s="123"/>
      <c r="H106" s="123" t="s">
        <v>91</v>
      </c>
      <c r="I106" s="175" t="s">
        <v>321</v>
      </c>
      <c r="J106" s="123" t="s">
        <v>44</v>
      </c>
      <c r="T106" s="26"/>
      <c r="U106" s="26"/>
    </row>
    <row r="107" spans="2:21" x14ac:dyDescent="0.2">
      <c r="B107" s="123"/>
      <c r="C107" s="123"/>
      <c r="D107" s="123"/>
      <c r="E107" s="123"/>
      <c r="F107" s="123"/>
      <c r="G107" s="123"/>
      <c r="H107" s="123" t="s">
        <v>92</v>
      </c>
      <c r="I107" s="175" t="s">
        <v>322</v>
      </c>
      <c r="J107" s="123" t="s">
        <v>44</v>
      </c>
      <c r="T107" s="26"/>
      <c r="U107" s="130"/>
    </row>
    <row r="108" spans="2:21" x14ac:dyDescent="0.2">
      <c r="B108" s="123"/>
      <c r="C108" s="123"/>
      <c r="D108" s="123"/>
      <c r="E108" s="123"/>
      <c r="F108" s="123"/>
      <c r="G108" s="123"/>
      <c r="H108" s="123" t="s">
        <v>93</v>
      </c>
      <c r="I108" s="175" t="s">
        <v>323</v>
      </c>
      <c r="J108" s="123" t="s">
        <v>44</v>
      </c>
      <c r="T108" s="130"/>
      <c r="U108" s="26"/>
    </row>
    <row r="109" spans="2:21" x14ac:dyDescent="0.2">
      <c r="B109" s="123"/>
      <c r="C109" s="123"/>
      <c r="D109" s="123"/>
      <c r="E109" s="123"/>
      <c r="F109" s="123"/>
      <c r="G109" s="123"/>
      <c r="H109" s="123" t="s">
        <v>19</v>
      </c>
      <c r="I109" s="175" t="s">
        <v>324</v>
      </c>
      <c r="J109" s="123" t="s">
        <v>44</v>
      </c>
      <c r="T109" s="130"/>
      <c r="U109" s="26"/>
    </row>
    <row r="110" spans="2:21" x14ac:dyDescent="0.2">
      <c r="B110" s="123"/>
      <c r="C110" s="123"/>
      <c r="D110" s="123"/>
      <c r="E110" s="123"/>
      <c r="F110" s="123"/>
      <c r="G110" s="123"/>
      <c r="H110" s="123" t="s">
        <v>325</v>
      </c>
      <c r="I110" s="175" t="s">
        <v>326</v>
      </c>
      <c r="J110" s="123" t="s">
        <v>44</v>
      </c>
      <c r="T110" s="130"/>
      <c r="U110" s="26"/>
    </row>
    <row r="111" spans="2:21" x14ac:dyDescent="0.2">
      <c r="B111" s="125"/>
      <c r="C111" s="125"/>
      <c r="D111" s="125"/>
      <c r="E111" s="125"/>
      <c r="F111" s="125"/>
      <c r="G111" s="125"/>
      <c r="H111" s="125" t="s">
        <v>546</v>
      </c>
      <c r="I111" s="175" t="s">
        <v>545</v>
      </c>
      <c r="J111" s="123" t="s">
        <v>46</v>
      </c>
      <c r="T111" s="130"/>
      <c r="U111" s="26"/>
    </row>
    <row r="112" spans="2:21" x14ac:dyDescent="0.2">
      <c r="B112" s="125"/>
      <c r="C112" s="125"/>
      <c r="D112" s="125"/>
      <c r="E112" s="125"/>
      <c r="F112" s="125"/>
      <c r="G112" s="125"/>
      <c r="H112" s="125" t="s">
        <v>547</v>
      </c>
      <c r="I112" s="175" t="s">
        <v>548</v>
      </c>
      <c r="J112" s="125" t="s">
        <v>44</v>
      </c>
      <c r="T112" s="130"/>
      <c r="U112" s="26"/>
    </row>
    <row r="113" spans="2:21" x14ac:dyDescent="0.2">
      <c r="B113" s="125"/>
      <c r="C113" s="125"/>
      <c r="D113" s="125"/>
      <c r="E113" s="125"/>
      <c r="F113" s="125"/>
      <c r="G113" s="125"/>
      <c r="H113" s="125" t="s">
        <v>549</v>
      </c>
      <c r="I113" s="175" t="s">
        <v>550</v>
      </c>
      <c r="J113" s="125" t="s">
        <v>44</v>
      </c>
      <c r="T113" s="130"/>
      <c r="U113" s="26"/>
    </row>
    <row r="114" spans="2:21" x14ac:dyDescent="0.2">
      <c r="B114" s="125"/>
      <c r="C114" s="125"/>
      <c r="D114" s="125"/>
      <c r="E114" s="125"/>
      <c r="F114" s="125"/>
      <c r="G114" s="125"/>
      <c r="H114" s="125" t="s">
        <v>551</v>
      </c>
      <c r="I114" s="175" t="s">
        <v>552</v>
      </c>
      <c r="J114" s="125" t="s">
        <v>44</v>
      </c>
      <c r="T114" s="130"/>
      <c r="U114" s="26"/>
    </row>
    <row r="115" spans="2:21" x14ac:dyDescent="0.2">
      <c r="B115" s="125"/>
      <c r="C115" s="125"/>
      <c r="D115" s="125"/>
      <c r="E115" s="125"/>
      <c r="F115" s="125"/>
      <c r="G115" s="125"/>
      <c r="H115" s="125" t="s">
        <v>553</v>
      </c>
      <c r="I115" s="175" t="s">
        <v>554</v>
      </c>
      <c r="J115" s="125" t="s">
        <v>44</v>
      </c>
      <c r="T115" s="130"/>
      <c r="U115" s="26"/>
    </row>
    <row r="116" spans="2:21" x14ac:dyDescent="0.2">
      <c r="B116" s="125"/>
      <c r="C116" s="125"/>
      <c r="D116" s="125"/>
      <c r="E116" s="125"/>
      <c r="F116" s="125"/>
      <c r="G116" s="125"/>
      <c r="H116" s="125" t="s">
        <v>555</v>
      </c>
      <c r="I116" s="175" t="s">
        <v>556</v>
      </c>
      <c r="J116" s="125" t="s">
        <v>46</v>
      </c>
      <c r="T116" s="130"/>
      <c r="U116" s="26"/>
    </row>
    <row r="117" spans="2:21" x14ac:dyDescent="0.2">
      <c r="B117" s="125"/>
      <c r="C117" s="125"/>
      <c r="D117" s="125"/>
      <c r="E117" s="125"/>
      <c r="F117" s="125"/>
      <c r="G117" s="125"/>
      <c r="H117" s="125" t="s">
        <v>557</v>
      </c>
      <c r="I117" s="175" t="s">
        <v>558</v>
      </c>
      <c r="J117" s="125" t="s">
        <v>44</v>
      </c>
      <c r="T117" s="130"/>
      <c r="U117" s="26"/>
    </row>
    <row r="118" spans="2:21" x14ac:dyDescent="0.2">
      <c r="B118" s="123"/>
      <c r="C118" s="123"/>
      <c r="D118" s="123"/>
      <c r="E118" s="123"/>
      <c r="F118" s="123"/>
      <c r="G118" s="123"/>
      <c r="H118" s="123" t="s">
        <v>201</v>
      </c>
      <c r="I118" s="175" t="s">
        <v>327</v>
      </c>
      <c r="J118" s="123" t="s">
        <v>46</v>
      </c>
      <c r="T118" s="130"/>
      <c r="U118" s="26"/>
    </row>
    <row r="119" spans="2:21" x14ac:dyDescent="0.2">
      <c r="B119" s="123"/>
      <c r="C119" s="123"/>
      <c r="D119" s="123"/>
      <c r="E119" s="123"/>
      <c r="F119" s="123"/>
      <c r="G119" s="123"/>
      <c r="H119" s="123" t="s">
        <v>94</v>
      </c>
      <c r="I119" s="175" t="s">
        <v>328</v>
      </c>
      <c r="J119" s="123" t="s">
        <v>44</v>
      </c>
      <c r="T119" s="130"/>
      <c r="U119" s="26"/>
    </row>
    <row r="120" spans="2:21" x14ac:dyDescent="0.2">
      <c r="B120" s="123"/>
      <c r="C120" s="123"/>
      <c r="D120" s="123"/>
      <c r="E120" s="123"/>
      <c r="F120" s="123"/>
      <c r="G120" s="123"/>
      <c r="H120" s="123" t="s">
        <v>202</v>
      </c>
      <c r="I120" s="175" t="s">
        <v>329</v>
      </c>
      <c r="J120" s="123" t="s">
        <v>44</v>
      </c>
      <c r="T120" s="130"/>
      <c r="U120" s="26"/>
    </row>
    <row r="121" spans="2:21" x14ac:dyDescent="0.2">
      <c r="B121" s="123"/>
      <c r="C121" s="123"/>
      <c r="D121" s="123"/>
      <c r="E121" s="123"/>
      <c r="F121" s="123"/>
      <c r="G121" s="123"/>
      <c r="H121" s="123" t="s">
        <v>203</v>
      </c>
      <c r="I121" s="175" t="s">
        <v>330</v>
      </c>
      <c r="J121" s="123" t="s">
        <v>44</v>
      </c>
      <c r="T121" s="26"/>
      <c r="U121" s="26"/>
    </row>
    <row r="122" spans="2:21" x14ac:dyDescent="0.2">
      <c r="B122" s="123"/>
      <c r="C122" s="123"/>
      <c r="D122" s="123"/>
      <c r="E122" s="123"/>
      <c r="F122" s="123"/>
      <c r="G122" s="123"/>
      <c r="H122" s="123" t="s">
        <v>204</v>
      </c>
      <c r="I122" s="175" t="s">
        <v>331</v>
      </c>
      <c r="J122" s="123" t="s">
        <v>44</v>
      </c>
      <c r="T122" s="26"/>
      <c r="U122" s="26"/>
    </row>
    <row r="123" spans="2:21" x14ac:dyDescent="0.2">
      <c r="B123" s="123"/>
      <c r="C123" s="123"/>
      <c r="D123" s="123"/>
      <c r="E123" s="123"/>
      <c r="F123" s="123"/>
      <c r="G123" s="123"/>
      <c r="H123" s="123" t="s">
        <v>205</v>
      </c>
      <c r="I123" s="175" t="s">
        <v>332</v>
      </c>
      <c r="J123" s="123" t="s">
        <v>44</v>
      </c>
      <c r="T123" s="26"/>
      <c r="U123" s="26"/>
    </row>
    <row r="124" spans="2:21" x14ac:dyDescent="0.2">
      <c r="B124" s="123"/>
      <c r="C124" s="123"/>
      <c r="D124" s="123"/>
      <c r="E124" s="123"/>
      <c r="F124" s="123"/>
      <c r="G124" s="123"/>
      <c r="H124" s="123" t="s">
        <v>206</v>
      </c>
      <c r="I124" s="175" t="s">
        <v>333</v>
      </c>
      <c r="J124" s="123" t="s">
        <v>44</v>
      </c>
      <c r="T124" s="26"/>
      <c r="U124" s="26"/>
    </row>
    <row r="125" spans="2:21" x14ac:dyDescent="0.2">
      <c r="B125" s="123"/>
      <c r="C125" s="123"/>
      <c r="D125" s="123"/>
      <c r="E125" s="123"/>
      <c r="F125" s="123"/>
      <c r="G125" s="123"/>
      <c r="H125" s="123" t="s">
        <v>100</v>
      </c>
      <c r="I125" s="175" t="s">
        <v>334</v>
      </c>
      <c r="J125" s="123" t="s">
        <v>44</v>
      </c>
      <c r="T125" s="26"/>
      <c r="U125" s="26"/>
    </row>
    <row r="126" spans="2:21" x14ac:dyDescent="0.2">
      <c r="B126" s="123"/>
      <c r="C126" s="123"/>
      <c r="D126" s="123"/>
      <c r="E126" s="123"/>
      <c r="F126" s="123"/>
      <c r="G126" s="123"/>
      <c r="H126" s="123" t="s">
        <v>207</v>
      </c>
      <c r="I126" s="175" t="s">
        <v>335</v>
      </c>
      <c r="J126" s="123" t="s">
        <v>44</v>
      </c>
      <c r="T126" s="26"/>
      <c r="U126" s="26"/>
    </row>
    <row r="127" spans="2:21" x14ac:dyDescent="0.2">
      <c r="B127" s="123"/>
      <c r="C127" s="123"/>
      <c r="D127" s="123"/>
      <c r="E127" s="123"/>
      <c r="F127" s="123"/>
      <c r="G127" s="123"/>
      <c r="H127" s="123" t="s">
        <v>102</v>
      </c>
      <c r="I127" s="175" t="s">
        <v>336</v>
      </c>
      <c r="J127" s="123" t="s">
        <v>44</v>
      </c>
      <c r="T127" s="26"/>
      <c r="U127" s="26"/>
    </row>
    <row r="128" spans="2:21" x14ac:dyDescent="0.2">
      <c r="B128" s="123"/>
      <c r="C128" s="123"/>
      <c r="D128" s="123"/>
      <c r="E128" s="123"/>
      <c r="F128" s="123"/>
      <c r="G128" s="123"/>
      <c r="H128" s="123" t="s">
        <v>106</v>
      </c>
      <c r="I128" s="175" t="s">
        <v>337</v>
      </c>
      <c r="J128" s="123" t="s">
        <v>44</v>
      </c>
      <c r="T128" s="26"/>
      <c r="U128" s="26"/>
    </row>
    <row r="129" spans="1:21" x14ac:dyDescent="0.2">
      <c r="B129" s="123"/>
      <c r="C129" s="123"/>
      <c r="D129" s="123"/>
      <c r="E129" s="123"/>
      <c r="F129" s="123"/>
      <c r="G129" s="123"/>
      <c r="H129" s="123" t="s">
        <v>95</v>
      </c>
      <c r="I129" s="175" t="s">
        <v>338</v>
      </c>
      <c r="J129" s="123" t="s">
        <v>44</v>
      </c>
      <c r="T129" s="26"/>
      <c r="U129" s="26"/>
    </row>
    <row r="130" spans="1:21" x14ac:dyDescent="0.2">
      <c r="B130" s="123"/>
      <c r="C130" s="123"/>
      <c r="D130" s="123"/>
      <c r="E130" s="123"/>
      <c r="F130" s="123"/>
      <c r="G130" s="123"/>
      <c r="H130" s="123" t="s">
        <v>96</v>
      </c>
      <c r="I130" s="175" t="s">
        <v>339</v>
      </c>
      <c r="J130" s="123" t="s">
        <v>44</v>
      </c>
      <c r="T130" s="26"/>
      <c r="U130" s="26"/>
    </row>
    <row r="131" spans="1:21" x14ac:dyDescent="0.2">
      <c r="B131" s="123"/>
      <c r="C131" s="123"/>
      <c r="D131" s="123"/>
      <c r="E131" s="123"/>
      <c r="F131" s="123"/>
      <c r="G131" s="123"/>
      <c r="H131" s="123" t="s">
        <v>97</v>
      </c>
      <c r="I131" s="175" t="s">
        <v>340</v>
      </c>
      <c r="J131" s="123" t="s">
        <v>44</v>
      </c>
      <c r="T131" s="26"/>
      <c r="U131" s="26"/>
    </row>
    <row r="132" spans="1:21" x14ac:dyDescent="0.2">
      <c r="B132" s="123"/>
      <c r="C132" s="123"/>
      <c r="D132" s="123"/>
      <c r="E132" s="123"/>
      <c r="F132" s="123"/>
      <c r="G132" s="123"/>
      <c r="H132" s="123" t="s">
        <v>241</v>
      </c>
      <c r="I132" s="175" t="s">
        <v>341</v>
      </c>
      <c r="J132" s="123" t="s">
        <v>44</v>
      </c>
      <c r="T132" s="26"/>
      <c r="U132" s="26"/>
    </row>
    <row r="133" spans="1:21" x14ac:dyDescent="0.2">
      <c r="B133" s="123"/>
      <c r="C133" s="123"/>
      <c r="D133" s="123"/>
      <c r="E133" s="123"/>
      <c r="F133" s="123"/>
      <c r="G133" s="123"/>
      <c r="H133" s="123" t="s">
        <v>242</v>
      </c>
      <c r="I133" s="175" t="s">
        <v>342</v>
      </c>
      <c r="J133" s="123" t="s">
        <v>44</v>
      </c>
      <c r="T133" s="26"/>
      <c r="U133" s="26"/>
    </row>
    <row r="134" spans="1:21" x14ac:dyDescent="0.2">
      <c r="B134" s="123"/>
      <c r="C134" s="123"/>
      <c r="D134" s="123"/>
      <c r="E134" s="123"/>
      <c r="F134" s="123"/>
      <c r="G134" s="123"/>
      <c r="H134" s="123" t="s">
        <v>101</v>
      </c>
      <c r="I134" s="175" t="s">
        <v>343</v>
      </c>
      <c r="J134" s="123" t="s">
        <v>44</v>
      </c>
      <c r="T134" s="130"/>
      <c r="U134" s="130"/>
    </row>
    <row r="135" spans="1:21" x14ac:dyDescent="0.2">
      <c r="B135" s="123"/>
      <c r="C135" s="123"/>
      <c r="D135" s="123"/>
      <c r="E135" s="123"/>
      <c r="F135" s="123"/>
      <c r="G135" s="123"/>
      <c r="H135" s="123" t="s">
        <v>98</v>
      </c>
      <c r="I135" s="175" t="s">
        <v>344</v>
      </c>
      <c r="J135" s="123" t="s">
        <v>44</v>
      </c>
      <c r="T135" s="130"/>
      <c r="U135" s="130"/>
    </row>
    <row r="136" spans="1:21" x14ac:dyDescent="0.2">
      <c r="B136" s="123"/>
      <c r="C136" s="123"/>
      <c r="D136" s="123"/>
      <c r="E136" s="123"/>
      <c r="F136" s="123"/>
      <c r="G136" s="123"/>
      <c r="H136" s="123" t="s">
        <v>99</v>
      </c>
      <c r="I136" s="175" t="s">
        <v>345</v>
      </c>
      <c r="J136" s="123" t="s">
        <v>44</v>
      </c>
      <c r="T136" s="130"/>
      <c r="U136" s="130"/>
    </row>
    <row r="137" spans="1:21" x14ac:dyDescent="0.2">
      <c r="B137" s="123"/>
      <c r="C137" s="123"/>
      <c r="D137" s="123"/>
      <c r="E137" s="123"/>
      <c r="F137" s="123"/>
      <c r="G137" s="123"/>
      <c r="H137" s="123" t="s">
        <v>103</v>
      </c>
      <c r="I137" s="175" t="s">
        <v>346</v>
      </c>
      <c r="J137" s="123" t="s">
        <v>44</v>
      </c>
      <c r="T137" s="130"/>
      <c r="U137" s="130"/>
    </row>
    <row r="138" spans="1:21" x14ac:dyDescent="0.2">
      <c r="B138" s="123"/>
      <c r="C138" s="123"/>
      <c r="D138" s="123"/>
      <c r="E138" s="123"/>
      <c r="F138" s="123"/>
      <c r="G138" s="123"/>
      <c r="H138" s="123" t="s">
        <v>104</v>
      </c>
      <c r="I138" s="175" t="s">
        <v>347</v>
      </c>
      <c r="J138" s="123" t="s">
        <v>46</v>
      </c>
      <c r="T138" s="130"/>
      <c r="U138" s="130"/>
    </row>
    <row r="139" spans="1:21" x14ac:dyDescent="0.2">
      <c r="B139" s="123"/>
      <c r="C139" s="123"/>
      <c r="D139" s="123"/>
      <c r="E139" s="123"/>
      <c r="F139" s="123"/>
      <c r="G139" s="123"/>
      <c r="H139" s="123" t="s">
        <v>105</v>
      </c>
      <c r="I139" s="175" t="s">
        <v>348</v>
      </c>
      <c r="J139" s="123" t="s">
        <v>46</v>
      </c>
      <c r="T139" s="130"/>
      <c r="U139" s="130"/>
    </row>
    <row r="140" spans="1:21" x14ac:dyDescent="0.2">
      <c r="A140" s="132"/>
      <c r="B140" s="123"/>
      <c r="C140" s="123"/>
      <c r="D140" s="123"/>
      <c r="E140" s="123"/>
      <c r="F140" s="123"/>
      <c r="G140" s="123"/>
      <c r="H140" s="123" t="s">
        <v>349</v>
      </c>
      <c r="I140" s="175" t="s">
        <v>350</v>
      </c>
      <c r="J140" s="123" t="s">
        <v>44</v>
      </c>
      <c r="T140" s="130"/>
      <c r="U140" s="130"/>
    </row>
    <row r="141" spans="1:21" x14ac:dyDescent="0.2">
      <c r="B141" s="123"/>
      <c r="C141" s="123"/>
      <c r="D141" s="123"/>
      <c r="E141" s="123"/>
      <c r="F141" s="123"/>
      <c r="G141" s="123"/>
      <c r="H141" s="123" t="s">
        <v>351</v>
      </c>
      <c r="I141" s="175" t="s">
        <v>352</v>
      </c>
      <c r="J141" s="123" t="s">
        <v>44</v>
      </c>
      <c r="T141" s="130"/>
      <c r="U141" s="130"/>
    </row>
    <row r="142" spans="1:21" x14ac:dyDescent="0.2">
      <c r="B142" s="123"/>
      <c r="C142" s="123"/>
      <c r="D142" s="123"/>
      <c r="E142" s="123"/>
      <c r="F142" s="123"/>
      <c r="G142" s="123"/>
      <c r="H142" s="123" t="s">
        <v>353</v>
      </c>
      <c r="I142" s="175" t="s">
        <v>354</v>
      </c>
      <c r="J142" s="123" t="s">
        <v>44</v>
      </c>
    </row>
    <row r="143" spans="1:21" x14ac:dyDescent="0.2">
      <c r="B143" s="123"/>
      <c r="C143" s="123"/>
      <c r="D143" s="123"/>
      <c r="E143" s="123"/>
      <c r="F143" s="123"/>
      <c r="G143" s="123"/>
      <c r="H143" s="123" t="s">
        <v>355</v>
      </c>
      <c r="I143" s="175" t="s">
        <v>356</v>
      </c>
      <c r="J143" s="123" t="s">
        <v>44</v>
      </c>
    </row>
    <row r="144" spans="1:21" x14ac:dyDescent="0.2">
      <c r="B144" s="123"/>
      <c r="C144" s="123"/>
      <c r="D144" s="123"/>
      <c r="E144" s="123"/>
      <c r="F144" s="123"/>
      <c r="G144" s="123"/>
      <c r="H144" s="123" t="s">
        <v>357</v>
      </c>
      <c r="I144" s="175" t="s">
        <v>358</v>
      </c>
      <c r="J144" s="123" t="s">
        <v>44</v>
      </c>
    </row>
    <row r="145" spans="2:10" x14ac:dyDescent="0.2">
      <c r="B145" s="123"/>
      <c r="C145" s="123"/>
      <c r="D145" s="123"/>
      <c r="E145" s="123"/>
      <c r="F145" s="123"/>
      <c r="G145" s="123"/>
      <c r="H145" s="123" t="s">
        <v>215</v>
      </c>
      <c r="I145" s="175" t="s">
        <v>359</v>
      </c>
      <c r="J145" s="123" t="s">
        <v>44</v>
      </c>
    </row>
    <row r="146" spans="2:10" x14ac:dyDescent="0.2">
      <c r="B146" s="123"/>
      <c r="C146" s="123"/>
      <c r="D146" s="123"/>
      <c r="E146" s="123"/>
      <c r="F146" s="123"/>
      <c r="G146" s="123"/>
      <c r="H146" s="123" t="s">
        <v>360</v>
      </c>
      <c r="I146" s="175" t="s">
        <v>361</v>
      </c>
      <c r="J146" s="123"/>
    </row>
    <row r="147" spans="2:10" x14ac:dyDescent="0.2">
      <c r="B147" s="123"/>
      <c r="C147" s="123"/>
      <c r="D147" s="123"/>
      <c r="E147" s="123"/>
      <c r="F147" s="123"/>
      <c r="G147" s="123"/>
      <c r="H147" s="123" t="s">
        <v>362</v>
      </c>
      <c r="I147" s="175" t="s">
        <v>363</v>
      </c>
      <c r="J147" s="123"/>
    </row>
    <row r="148" spans="2:10" x14ac:dyDescent="0.2">
      <c r="B148" s="123"/>
      <c r="C148" s="123"/>
      <c r="D148" s="123"/>
      <c r="E148" s="123"/>
      <c r="F148" s="123"/>
      <c r="G148" s="123"/>
      <c r="H148" s="123" t="s">
        <v>364</v>
      </c>
      <c r="I148" s="175" t="s">
        <v>365</v>
      </c>
      <c r="J148" s="123"/>
    </row>
    <row r="149" spans="2:10" x14ac:dyDescent="0.2">
      <c r="B149" s="123"/>
      <c r="C149" s="123"/>
      <c r="D149" s="123"/>
      <c r="E149" s="123"/>
      <c r="F149" s="123"/>
      <c r="G149" s="123"/>
      <c r="H149" s="123" t="s">
        <v>366</v>
      </c>
      <c r="I149" s="175" t="s">
        <v>367</v>
      </c>
      <c r="J149" s="123"/>
    </row>
    <row r="150" spans="2:10" x14ac:dyDescent="0.2">
      <c r="B150" s="123"/>
      <c r="C150" s="123"/>
      <c r="D150" s="123"/>
      <c r="E150" s="123"/>
      <c r="F150" s="123"/>
      <c r="G150" s="123"/>
      <c r="H150" s="123" t="s">
        <v>238</v>
      </c>
      <c r="I150" s="175" t="s">
        <v>443</v>
      </c>
      <c r="J150" s="123" t="s">
        <v>44</v>
      </c>
    </row>
    <row r="151" spans="2:10" x14ac:dyDescent="0.2">
      <c r="B151" s="125"/>
      <c r="C151" s="125"/>
      <c r="D151" s="125"/>
      <c r="E151" s="125"/>
      <c r="F151" s="125"/>
      <c r="G151" s="125"/>
      <c r="H151" s="125" t="s">
        <v>519</v>
      </c>
      <c r="I151" s="175" t="s">
        <v>328</v>
      </c>
      <c r="J151" s="125" t="s">
        <v>46</v>
      </c>
    </row>
    <row r="152" spans="2:10" x14ac:dyDescent="0.2">
      <c r="B152" s="125"/>
      <c r="C152" s="125"/>
      <c r="D152" s="125"/>
      <c r="E152" s="125"/>
      <c r="F152" s="125"/>
      <c r="G152" s="125"/>
      <c r="H152" s="125" t="s">
        <v>520</v>
      </c>
      <c r="I152" s="175" t="s">
        <v>328</v>
      </c>
      <c r="J152" s="125" t="s">
        <v>46</v>
      </c>
    </row>
    <row r="153" spans="2:10" x14ac:dyDescent="0.2">
      <c r="B153" s="125"/>
      <c r="C153" s="125"/>
      <c r="D153" s="125"/>
      <c r="E153" s="125"/>
      <c r="F153" s="125"/>
      <c r="G153" s="125"/>
      <c r="H153" s="125" t="s">
        <v>521</v>
      </c>
      <c r="I153" s="175" t="s">
        <v>522</v>
      </c>
      <c r="J153" s="125" t="s">
        <v>46</v>
      </c>
    </row>
    <row r="154" spans="2:10" x14ac:dyDescent="0.2">
      <c r="B154" s="125"/>
      <c r="C154" s="125"/>
      <c r="D154" s="125"/>
      <c r="E154" s="125"/>
      <c r="F154" s="125"/>
      <c r="G154" s="125"/>
      <c r="H154" s="125" t="s">
        <v>539</v>
      </c>
      <c r="I154" s="175" t="s">
        <v>523</v>
      </c>
      <c r="J154" s="125" t="s">
        <v>46</v>
      </c>
    </row>
    <row r="155" spans="2:10" x14ac:dyDescent="0.2">
      <c r="B155" s="125"/>
      <c r="C155" s="125"/>
      <c r="D155" s="125"/>
      <c r="E155" s="125"/>
      <c r="F155" s="125"/>
      <c r="G155" s="125"/>
      <c r="H155" s="125" t="s">
        <v>540</v>
      </c>
      <c r="I155" s="175" t="s">
        <v>524</v>
      </c>
      <c r="J155" s="125" t="s">
        <v>46</v>
      </c>
    </row>
    <row r="156" spans="2:10" x14ac:dyDescent="0.2">
      <c r="B156" s="125"/>
      <c r="C156" s="125"/>
      <c r="D156" s="125"/>
      <c r="E156" s="125"/>
      <c r="F156" s="125"/>
      <c r="G156" s="125"/>
      <c r="H156" s="125" t="s">
        <v>541</v>
      </c>
      <c r="I156" s="175" t="s">
        <v>525</v>
      </c>
      <c r="J156" s="125" t="s">
        <v>46</v>
      </c>
    </row>
    <row r="157" spans="2:10" x14ac:dyDescent="0.2">
      <c r="B157" s="125"/>
      <c r="C157" s="125"/>
      <c r="D157" s="125"/>
      <c r="E157" s="125"/>
      <c r="F157" s="125"/>
      <c r="G157" s="125"/>
      <c r="H157" s="125" t="s">
        <v>542</v>
      </c>
      <c r="I157" s="175" t="s">
        <v>526</v>
      </c>
      <c r="J157" s="125" t="s">
        <v>44</v>
      </c>
    </row>
    <row r="158" spans="2:10" x14ac:dyDescent="0.2">
      <c r="B158" s="125"/>
      <c r="C158" s="125"/>
      <c r="D158" s="125"/>
      <c r="E158" s="125"/>
      <c r="F158" s="125"/>
      <c r="G158" s="125"/>
      <c r="H158" s="125" t="s">
        <v>559</v>
      </c>
      <c r="I158" s="175" t="s">
        <v>527</v>
      </c>
      <c r="J158" s="125" t="s">
        <v>46</v>
      </c>
    </row>
    <row r="159" spans="2:10" x14ac:dyDescent="0.2">
      <c r="B159" s="125"/>
      <c r="C159" s="125"/>
      <c r="D159" s="125"/>
      <c r="E159" s="125"/>
      <c r="F159" s="125"/>
      <c r="G159" s="125"/>
      <c r="H159" s="125" t="s">
        <v>560</v>
      </c>
      <c r="I159" s="175" t="s">
        <v>528</v>
      </c>
      <c r="J159" s="125" t="s">
        <v>46</v>
      </c>
    </row>
    <row r="160" spans="2:10" x14ac:dyDescent="0.2">
      <c r="B160" s="125"/>
      <c r="C160" s="125"/>
      <c r="D160" s="125"/>
      <c r="E160" s="125"/>
      <c r="F160" s="125"/>
      <c r="G160" s="125"/>
      <c r="H160" s="125" t="s">
        <v>561</v>
      </c>
      <c r="I160" s="175" t="s">
        <v>529</v>
      </c>
      <c r="J160" s="125" t="s">
        <v>44</v>
      </c>
    </row>
    <row r="161" spans="2:10" x14ac:dyDescent="0.2">
      <c r="B161" s="125"/>
      <c r="C161" s="125"/>
      <c r="D161" s="125"/>
      <c r="E161" s="125"/>
      <c r="F161" s="125"/>
      <c r="G161" s="125"/>
      <c r="H161" s="125" t="s">
        <v>562</v>
      </c>
      <c r="I161" s="175" t="s">
        <v>530</v>
      </c>
      <c r="J161" s="125" t="s">
        <v>46</v>
      </c>
    </row>
    <row r="162" spans="2:10" x14ac:dyDescent="0.2">
      <c r="B162" s="125"/>
      <c r="C162" s="125"/>
      <c r="D162" s="125"/>
      <c r="E162" s="125"/>
      <c r="F162" s="125"/>
      <c r="G162" s="125"/>
      <c r="H162" s="125" t="s">
        <v>563</v>
      </c>
      <c r="I162" s="175" t="s">
        <v>531</v>
      </c>
      <c r="J162" s="125" t="s">
        <v>44</v>
      </c>
    </row>
    <row r="163" spans="2:10" x14ac:dyDescent="0.2">
      <c r="B163" s="125"/>
      <c r="C163" s="125"/>
      <c r="D163" s="125"/>
      <c r="E163" s="125"/>
      <c r="F163" s="125"/>
      <c r="G163" s="125"/>
      <c r="H163" s="125" t="s">
        <v>564</v>
      </c>
      <c r="I163" s="175" t="s">
        <v>532</v>
      </c>
      <c r="J163" s="125" t="s">
        <v>44</v>
      </c>
    </row>
    <row r="164" spans="2:10" x14ac:dyDescent="0.2">
      <c r="B164" s="125"/>
      <c r="C164" s="125"/>
      <c r="D164" s="125"/>
      <c r="E164" s="125"/>
      <c r="F164" s="125"/>
      <c r="G164" s="125"/>
      <c r="H164" s="125" t="s">
        <v>565</v>
      </c>
      <c r="I164" s="175" t="s">
        <v>533</v>
      </c>
      <c r="J164" s="125" t="s">
        <v>46</v>
      </c>
    </row>
    <row r="165" spans="2:10" x14ac:dyDescent="0.2">
      <c r="B165" s="125"/>
      <c r="C165" s="125"/>
      <c r="D165" s="125"/>
      <c r="E165" s="125"/>
      <c r="F165" s="125"/>
      <c r="G165" s="125"/>
      <c r="H165" s="125" t="s">
        <v>566</v>
      </c>
      <c r="I165" s="175" t="s">
        <v>534</v>
      </c>
      <c r="J165" s="125" t="s">
        <v>46</v>
      </c>
    </row>
    <row r="166" spans="2:10" x14ac:dyDescent="0.2">
      <c r="B166" s="125"/>
      <c r="C166" s="125"/>
      <c r="D166" s="125"/>
      <c r="E166" s="125"/>
      <c r="F166" s="125"/>
      <c r="G166" s="125"/>
      <c r="H166" s="125" t="s">
        <v>567</v>
      </c>
      <c r="I166" s="175" t="s">
        <v>535</v>
      </c>
      <c r="J166" s="125" t="s">
        <v>46</v>
      </c>
    </row>
    <row r="167" spans="2:10" x14ac:dyDescent="0.2">
      <c r="B167" s="125"/>
      <c r="C167" s="125"/>
      <c r="D167" s="125"/>
      <c r="E167" s="125"/>
      <c r="F167" s="125"/>
      <c r="G167" s="125"/>
      <c r="H167" s="125" t="s">
        <v>568</v>
      </c>
      <c r="I167" s="175" t="s">
        <v>536</v>
      </c>
      <c r="J167" s="125" t="s">
        <v>44</v>
      </c>
    </row>
    <row r="168" spans="2:10" x14ac:dyDescent="0.2">
      <c r="B168" s="125"/>
      <c r="C168" s="125"/>
      <c r="D168" s="125"/>
      <c r="E168" s="125"/>
      <c r="F168" s="125"/>
      <c r="G168" s="125"/>
      <c r="H168" s="125" t="s">
        <v>569</v>
      </c>
      <c r="I168" s="175" t="s">
        <v>537</v>
      </c>
      <c r="J168" s="125" t="s">
        <v>46</v>
      </c>
    </row>
    <row r="169" spans="2:10" x14ac:dyDescent="0.2">
      <c r="B169" s="125"/>
      <c r="C169" s="125"/>
      <c r="D169" s="125"/>
      <c r="E169" s="125"/>
      <c r="F169" s="125"/>
      <c r="G169" s="125"/>
      <c r="H169" s="125" t="s">
        <v>570</v>
      </c>
      <c r="I169" s="175" t="s">
        <v>538</v>
      </c>
      <c r="J169" s="125" t="s">
        <v>46</v>
      </c>
    </row>
    <row r="170" spans="2:10" x14ac:dyDescent="0.2">
      <c r="B170" s="123"/>
      <c r="C170" s="123"/>
      <c r="D170" s="123"/>
      <c r="E170" s="123"/>
      <c r="F170" s="123"/>
      <c r="G170" s="123"/>
      <c r="H170" s="123" t="s">
        <v>107</v>
      </c>
      <c r="I170" s="175" t="s">
        <v>368</v>
      </c>
      <c r="J170" s="123" t="s">
        <v>46</v>
      </c>
    </row>
    <row r="171" spans="2:10" x14ac:dyDescent="0.2">
      <c r="B171" s="123"/>
      <c r="C171" s="123"/>
      <c r="D171" s="123"/>
      <c r="E171" s="123"/>
      <c r="F171" s="123"/>
      <c r="G171" s="123"/>
      <c r="H171" s="123" t="s">
        <v>109</v>
      </c>
      <c r="I171" s="175" t="s">
        <v>369</v>
      </c>
      <c r="J171" s="123" t="s">
        <v>46</v>
      </c>
    </row>
    <row r="172" spans="2:10" x14ac:dyDescent="0.2">
      <c r="B172" s="123"/>
      <c r="C172" s="123"/>
      <c r="D172" s="123"/>
      <c r="E172" s="123"/>
      <c r="F172" s="123"/>
      <c r="G172" s="123"/>
      <c r="H172" s="123" t="s">
        <v>110</v>
      </c>
      <c r="I172" s="175" t="s">
        <v>370</v>
      </c>
      <c r="J172" s="123" t="s">
        <v>46</v>
      </c>
    </row>
    <row r="173" spans="2:10" x14ac:dyDescent="0.2">
      <c r="B173" s="123"/>
      <c r="C173" s="123"/>
      <c r="D173" s="123"/>
      <c r="E173" s="123"/>
      <c r="F173" s="123"/>
      <c r="G173" s="123"/>
      <c r="H173" s="123" t="s">
        <v>112</v>
      </c>
      <c r="I173" s="175" t="s">
        <v>371</v>
      </c>
      <c r="J173" s="123" t="s">
        <v>46</v>
      </c>
    </row>
    <row r="174" spans="2:10" x14ac:dyDescent="0.2">
      <c r="B174" s="123"/>
      <c r="C174" s="123"/>
      <c r="D174" s="123"/>
      <c r="E174" s="123"/>
      <c r="F174" s="123"/>
      <c r="G174" s="123"/>
      <c r="H174" s="123" t="s">
        <v>113</v>
      </c>
      <c r="I174" s="175" t="s">
        <v>372</v>
      </c>
      <c r="J174" s="123" t="s">
        <v>46</v>
      </c>
    </row>
    <row r="175" spans="2:10" x14ac:dyDescent="0.2">
      <c r="B175" s="123"/>
      <c r="C175" s="123"/>
      <c r="D175" s="123"/>
      <c r="E175" s="123"/>
      <c r="F175" s="123"/>
      <c r="G175" s="123"/>
      <c r="H175" s="123" t="s">
        <v>114</v>
      </c>
      <c r="I175" s="175" t="s">
        <v>373</v>
      </c>
      <c r="J175" s="123" t="s">
        <v>46</v>
      </c>
    </row>
    <row r="176" spans="2:10" x14ac:dyDescent="0.2">
      <c r="B176" s="123"/>
      <c r="C176" s="123"/>
      <c r="D176" s="123"/>
      <c r="E176" s="123"/>
      <c r="F176" s="123"/>
      <c r="G176" s="123"/>
      <c r="H176" s="123" t="s">
        <v>115</v>
      </c>
      <c r="I176" s="175" t="s">
        <v>374</v>
      </c>
      <c r="J176" s="123" t="s">
        <v>46</v>
      </c>
    </row>
    <row r="177" spans="2:10" x14ac:dyDescent="0.2">
      <c r="B177" s="123"/>
      <c r="C177" s="123"/>
      <c r="D177" s="123"/>
      <c r="E177" s="123"/>
      <c r="F177" s="123"/>
      <c r="G177" s="123"/>
      <c r="H177" s="123" t="s">
        <v>116</v>
      </c>
      <c r="I177" s="175" t="s">
        <v>375</v>
      </c>
      <c r="J177" s="123" t="s">
        <v>46</v>
      </c>
    </row>
    <row r="178" spans="2:10" x14ac:dyDescent="0.2">
      <c r="B178" s="123"/>
      <c r="C178" s="123"/>
      <c r="D178" s="123"/>
      <c r="E178" s="123"/>
      <c r="F178" s="123"/>
      <c r="G178" s="123"/>
      <c r="H178" s="123" t="s">
        <v>118</v>
      </c>
      <c r="I178" s="175" t="s">
        <v>376</v>
      </c>
      <c r="J178" s="123" t="s">
        <v>46</v>
      </c>
    </row>
    <row r="179" spans="2:10" x14ac:dyDescent="0.2">
      <c r="B179" s="125"/>
      <c r="C179" s="125"/>
      <c r="D179" s="125"/>
      <c r="E179" s="125"/>
      <c r="F179" s="125"/>
      <c r="G179" s="125"/>
      <c r="H179" s="125" t="s">
        <v>571</v>
      </c>
      <c r="I179" s="175" t="s">
        <v>376</v>
      </c>
      <c r="J179" s="123" t="s">
        <v>46</v>
      </c>
    </row>
    <row r="180" spans="2:10" x14ac:dyDescent="0.2">
      <c r="B180" s="123"/>
      <c r="C180" s="123"/>
      <c r="D180" s="123"/>
      <c r="E180" s="123"/>
      <c r="F180" s="123"/>
      <c r="G180" s="123"/>
      <c r="H180" s="123" t="s">
        <v>119</v>
      </c>
      <c r="I180" s="175" t="s">
        <v>377</v>
      </c>
      <c r="J180" s="123" t="s">
        <v>44</v>
      </c>
    </row>
    <row r="181" spans="2:10" x14ac:dyDescent="0.2">
      <c r="B181" s="123"/>
      <c r="C181" s="123"/>
      <c r="D181" s="123"/>
      <c r="E181" s="123"/>
      <c r="F181" s="123"/>
      <c r="G181" s="123"/>
      <c r="H181" s="123" t="s">
        <v>121</v>
      </c>
      <c r="I181" s="175" t="s">
        <v>378</v>
      </c>
      <c r="J181" s="123" t="s">
        <v>44</v>
      </c>
    </row>
    <row r="182" spans="2:10" x14ac:dyDescent="0.2">
      <c r="B182" s="123"/>
      <c r="C182" s="123"/>
      <c r="D182" s="123"/>
      <c r="E182" s="123"/>
      <c r="F182" s="123"/>
      <c r="G182" s="123"/>
      <c r="H182" s="123" t="s">
        <v>122</v>
      </c>
      <c r="I182" s="175" t="s">
        <v>379</v>
      </c>
      <c r="J182" s="123" t="s">
        <v>44</v>
      </c>
    </row>
    <row r="183" spans="2:10" x14ac:dyDescent="0.2">
      <c r="B183" s="123"/>
      <c r="C183" s="123"/>
      <c r="D183" s="123"/>
      <c r="E183" s="123"/>
      <c r="F183" s="123"/>
      <c r="G183" s="123"/>
      <c r="H183" s="123" t="s">
        <v>159</v>
      </c>
      <c r="I183" s="175" t="s">
        <v>380</v>
      </c>
      <c r="J183" s="123" t="s">
        <v>44</v>
      </c>
    </row>
    <row r="184" spans="2:10" x14ac:dyDescent="0.2">
      <c r="B184" s="123"/>
      <c r="C184" s="123"/>
      <c r="D184" s="123"/>
      <c r="E184" s="123"/>
      <c r="F184" s="123"/>
      <c r="G184" s="123"/>
      <c r="H184" s="123" t="s">
        <v>108</v>
      </c>
      <c r="I184" s="175" t="s">
        <v>381</v>
      </c>
      <c r="J184" s="123" t="s">
        <v>46</v>
      </c>
    </row>
    <row r="185" spans="2:10" x14ac:dyDescent="0.2">
      <c r="B185" s="123"/>
      <c r="C185" s="123"/>
      <c r="D185" s="123"/>
      <c r="E185" s="123"/>
      <c r="F185" s="123"/>
      <c r="G185" s="123"/>
      <c r="H185" s="123" t="s">
        <v>208</v>
      </c>
      <c r="I185" s="175" t="s">
        <v>382</v>
      </c>
      <c r="J185" s="123" t="s">
        <v>46</v>
      </c>
    </row>
    <row r="186" spans="2:10" x14ac:dyDescent="0.2">
      <c r="B186" s="123"/>
      <c r="C186" s="123"/>
      <c r="D186" s="123"/>
      <c r="E186" s="123"/>
      <c r="F186" s="123"/>
      <c r="G186" s="123"/>
      <c r="H186" s="123" t="s">
        <v>117</v>
      </c>
      <c r="I186" s="175" t="s">
        <v>383</v>
      </c>
      <c r="J186" s="123" t="s">
        <v>46</v>
      </c>
    </row>
    <row r="187" spans="2:10" x14ac:dyDescent="0.2">
      <c r="B187" s="123"/>
      <c r="C187" s="123"/>
      <c r="D187" s="123"/>
      <c r="E187" s="123"/>
      <c r="F187" s="123"/>
      <c r="G187" s="123"/>
      <c r="H187" s="123" t="s">
        <v>244</v>
      </c>
      <c r="I187" s="175" t="s">
        <v>384</v>
      </c>
      <c r="J187" s="123" t="s">
        <v>46</v>
      </c>
    </row>
    <row r="188" spans="2:10" x14ac:dyDescent="0.2">
      <c r="B188" s="123"/>
      <c r="C188" s="123"/>
      <c r="D188" s="123"/>
      <c r="E188" s="123"/>
      <c r="F188" s="123"/>
      <c r="G188" s="123"/>
      <c r="H188" s="123" t="s">
        <v>123</v>
      </c>
      <c r="I188" s="175" t="s">
        <v>385</v>
      </c>
      <c r="J188" s="123" t="s">
        <v>44</v>
      </c>
    </row>
    <row r="189" spans="2:10" x14ac:dyDescent="0.2">
      <c r="B189" s="123"/>
      <c r="C189" s="123"/>
      <c r="D189" s="123"/>
      <c r="E189" s="123"/>
      <c r="F189" s="123"/>
      <c r="G189" s="123"/>
      <c r="H189" s="123" t="s">
        <v>120</v>
      </c>
      <c r="I189" s="175" t="s">
        <v>386</v>
      </c>
      <c r="J189" s="123" t="s">
        <v>44</v>
      </c>
    </row>
    <row r="190" spans="2:10" x14ac:dyDescent="0.2">
      <c r="B190" s="123"/>
      <c r="C190" s="123"/>
      <c r="D190" s="123"/>
      <c r="E190" s="123"/>
      <c r="F190" s="123"/>
      <c r="G190" s="123"/>
      <c r="H190" s="123" t="s">
        <v>387</v>
      </c>
      <c r="I190" s="175" t="s">
        <v>388</v>
      </c>
      <c r="J190" s="123" t="s">
        <v>46</v>
      </c>
    </row>
    <row r="191" spans="2:10" x14ac:dyDescent="0.2">
      <c r="B191" s="123"/>
      <c r="C191" s="123"/>
      <c r="D191" s="123"/>
      <c r="E191" s="123"/>
      <c r="F191" s="123"/>
      <c r="G191" s="123"/>
      <c r="H191" s="123" t="s">
        <v>389</v>
      </c>
      <c r="I191" s="175" t="s">
        <v>390</v>
      </c>
      <c r="J191" s="123" t="s">
        <v>46</v>
      </c>
    </row>
    <row r="192" spans="2:10" x14ac:dyDescent="0.2">
      <c r="B192" s="123"/>
      <c r="C192" s="123"/>
      <c r="D192" s="123"/>
      <c r="E192" s="123"/>
      <c r="F192" s="123"/>
      <c r="G192" s="123"/>
      <c r="H192" s="123" t="s">
        <v>391</v>
      </c>
      <c r="I192" s="175" t="s">
        <v>392</v>
      </c>
      <c r="J192" s="123" t="s">
        <v>44</v>
      </c>
    </row>
    <row r="193" spans="2:10" x14ac:dyDescent="0.2">
      <c r="B193" s="123"/>
      <c r="C193" s="123"/>
      <c r="D193" s="123"/>
      <c r="E193" s="123"/>
      <c r="F193" s="123"/>
      <c r="G193" s="123"/>
      <c r="H193" s="123" t="s">
        <v>243</v>
      </c>
      <c r="I193" s="175" t="s">
        <v>445</v>
      </c>
      <c r="J193" s="123" t="s">
        <v>44</v>
      </c>
    </row>
    <row r="194" spans="2:10" x14ac:dyDescent="0.2">
      <c r="B194" s="123"/>
      <c r="C194" s="123"/>
      <c r="D194" s="123"/>
      <c r="E194" s="123"/>
      <c r="F194" s="123"/>
      <c r="G194" s="123"/>
      <c r="H194" s="123" t="s">
        <v>245</v>
      </c>
      <c r="I194" s="175" t="s">
        <v>446</v>
      </c>
      <c r="J194" s="123" t="s">
        <v>44</v>
      </c>
    </row>
    <row r="195" spans="2:10" x14ac:dyDescent="0.2">
      <c r="B195" s="123"/>
      <c r="C195" s="123"/>
      <c r="D195" s="123"/>
      <c r="E195" s="123"/>
      <c r="F195" s="123"/>
      <c r="G195" s="123"/>
      <c r="H195" s="123" t="s">
        <v>125</v>
      </c>
      <c r="I195" s="175" t="s">
        <v>393</v>
      </c>
      <c r="J195" s="123" t="s">
        <v>44</v>
      </c>
    </row>
    <row r="196" spans="2:10" x14ac:dyDescent="0.2">
      <c r="B196" s="123"/>
      <c r="C196" s="123"/>
      <c r="D196" s="123"/>
      <c r="E196" s="123"/>
      <c r="F196" s="123"/>
      <c r="G196" s="123"/>
      <c r="H196" s="123" t="s">
        <v>126</v>
      </c>
      <c r="I196" s="175" t="s">
        <v>394</v>
      </c>
      <c r="J196" s="123" t="s">
        <v>44</v>
      </c>
    </row>
    <row r="197" spans="2:10" x14ac:dyDescent="0.2">
      <c r="B197" s="123"/>
      <c r="C197" s="123"/>
      <c r="D197" s="123"/>
      <c r="E197" s="123"/>
      <c r="F197" s="123"/>
      <c r="G197" s="123"/>
      <c r="H197" s="123" t="s">
        <v>127</v>
      </c>
      <c r="I197" s="175" t="s">
        <v>395</v>
      </c>
      <c r="J197" s="123" t="s">
        <v>44</v>
      </c>
    </row>
    <row r="198" spans="2:10" x14ac:dyDescent="0.2">
      <c r="B198" s="123"/>
      <c r="C198" s="123"/>
      <c r="D198" s="123"/>
      <c r="E198" s="123"/>
      <c r="F198" s="123"/>
      <c r="G198" s="123"/>
      <c r="H198" s="123" t="s">
        <v>128</v>
      </c>
      <c r="I198" s="175" t="s">
        <v>396</v>
      </c>
      <c r="J198" s="123" t="s">
        <v>44</v>
      </c>
    </row>
    <row r="199" spans="2:10" x14ac:dyDescent="0.2">
      <c r="B199" s="123"/>
      <c r="C199" s="123"/>
      <c r="D199" s="123"/>
      <c r="E199" s="123"/>
      <c r="F199" s="123"/>
      <c r="G199" s="123"/>
      <c r="H199" s="123" t="s">
        <v>129</v>
      </c>
      <c r="I199" s="175" t="s">
        <v>397</v>
      </c>
      <c r="J199" s="123" t="s">
        <v>44</v>
      </c>
    </row>
    <row r="200" spans="2:10" x14ac:dyDescent="0.2">
      <c r="B200" s="123"/>
      <c r="C200" s="123"/>
      <c r="D200" s="123"/>
      <c r="E200" s="123"/>
      <c r="F200" s="123"/>
      <c r="G200" s="123"/>
      <c r="H200" s="123" t="s">
        <v>162</v>
      </c>
      <c r="I200" s="175" t="s">
        <v>398</v>
      </c>
      <c r="J200" s="123" t="s">
        <v>44</v>
      </c>
    </row>
    <row r="201" spans="2:10" x14ac:dyDescent="0.2">
      <c r="B201" s="123"/>
      <c r="C201" s="123"/>
      <c r="D201" s="123"/>
      <c r="E201" s="123"/>
      <c r="F201" s="123"/>
      <c r="G201" s="123"/>
      <c r="H201" s="123" t="s">
        <v>399</v>
      </c>
      <c r="I201" s="175" t="s">
        <v>400</v>
      </c>
      <c r="J201" s="123" t="s">
        <v>44</v>
      </c>
    </row>
    <row r="202" spans="2:10" x14ac:dyDescent="0.2">
      <c r="B202" s="123"/>
      <c r="C202" s="123"/>
      <c r="D202" s="123"/>
      <c r="E202" s="123"/>
      <c r="F202" s="123"/>
      <c r="G202" s="123"/>
      <c r="H202" s="123" t="s">
        <v>28</v>
      </c>
      <c r="I202" s="175" t="s">
        <v>401</v>
      </c>
      <c r="J202" s="123"/>
    </row>
    <row r="203" spans="2:10" x14ac:dyDescent="0.2">
      <c r="B203" s="123"/>
      <c r="C203" s="123"/>
      <c r="D203" s="123"/>
      <c r="E203" s="123"/>
      <c r="F203" s="123"/>
      <c r="G203" s="123"/>
      <c r="H203" s="123" t="s">
        <v>402</v>
      </c>
      <c r="I203" s="175" t="s">
        <v>403</v>
      </c>
      <c r="J203" s="123"/>
    </row>
    <row r="204" spans="2:10" x14ac:dyDescent="0.2">
      <c r="B204" s="123"/>
      <c r="C204" s="123"/>
      <c r="D204" s="123"/>
      <c r="E204" s="123"/>
      <c r="F204" s="123"/>
      <c r="G204" s="123"/>
      <c r="H204" s="123" t="s">
        <v>404</v>
      </c>
      <c r="I204" s="175">
        <v>1001</v>
      </c>
      <c r="J204" s="123"/>
    </row>
    <row r="205" spans="2:10" x14ac:dyDescent="0.2">
      <c r="B205" s="123"/>
      <c r="C205" s="123"/>
      <c r="D205" s="123"/>
      <c r="E205" s="123"/>
      <c r="F205" s="123"/>
      <c r="G205" s="123"/>
      <c r="H205" s="123" t="s">
        <v>405</v>
      </c>
      <c r="I205" s="175">
        <v>1002</v>
      </c>
      <c r="J205" s="123"/>
    </row>
    <row r="206" spans="2:10" x14ac:dyDescent="0.2">
      <c r="B206" s="123"/>
      <c r="C206" s="123"/>
      <c r="D206" s="123"/>
      <c r="E206" s="123"/>
      <c r="F206" s="123"/>
      <c r="G206" s="123"/>
      <c r="H206" s="180" t="s">
        <v>406</v>
      </c>
      <c r="I206" s="175">
        <v>1003</v>
      </c>
      <c r="J206" s="123"/>
    </row>
    <row r="207" spans="2:10" x14ac:dyDescent="0.2">
      <c r="B207" s="123"/>
      <c r="C207" s="123"/>
      <c r="D207" s="123"/>
      <c r="E207" s="123"/>
      <c r="F207" s="123"/>
      <c r="G207" s="123"/>
      <c r="H207" s="180" t="s">
        <v>407</v>
      </c>
      <c r="I207" s="175">
        <v>1004</v>
      </c>
      <c r="J207" s="123"/>
    </row>
    <row r="208" spans="2:10" x14ac:dyDescent="0.2">
      <c r="B208" s="123"/>
      <c r="C208" s="123"/>
      <c r="D208" s="123"/>
      <c r="E208" s="123"/>
      <c r="F208" s="123"/>
      <c r="G208" s="123"/>
      <c r="H208" s="180" t="s">
        <v>408</v>
      </c>
      <c r="I208" s="175">
        <v>1005</v>
      </c>
      <c r="J208" s="123"/>
    </row>
    <row r="209" spans="2:10" x14ac:dyDescent="0.2">
      <c r="B209" s="123"/>
      <c r="C209" s="123"/>
      <c r="D209" s="123"/>
      <c r="E209" s="123"/>
      <c r="F209" s="123"/>
      <c r="G209" s="123"/>
      <c r="H209" s="180" t="s">
        <v>409</v>
      </c>
      <c r="I209" s="175">
        <v>1006</v>
      </c>
      <c r="J209" s="123"/>
    </row>
    <row r="210" spans="2:10" x14ac:dyDescent="0.2">
      <c r="B210" s="123"/>
      <c r="C210" s="123"/>
      <c r="D210" s="123"/>
      <c r="E210" s="123"/>
      <c r="F210" s="123"/>
      <c r="G210" s="123"/>
      <c r="H210" s="180" t="s">
        <v>410</v>
      </c>
      <c r="I210" s="175">
        <v>1007</v>
      </c>
      <c r="J210" s="123"/>
    </row>
    <row r="211" spans="2:10" x14ac:dyDescent="0.2">
      <c r="B211" s="123"/>
      <c r="C211" s="123"/>
      <c r="D211" s="123"/>
      <c r="E211" s="123"/>
      <c r="F211" s="123"/>
      <c r="G211" s="123"/>
      <c r="H211" s="180" t="s">
        <v>411</v>
      </c>
      <c r="I211" s="175">
        <v>1008</v>
      </c>
      <c r="J211" s="123"/>
    </row>
    <row r="212" spans="2:10" x14ac:dyDescent="0.2">
      <c r="B212" s="123"/>
      <c r="C212" s="123"/>
      <c r="D212" s="123"/>
      <c r="E212" s="123"/>
      <c r="F212" s="123"/>
      <c r="G212" s="123"/>
      <c r="H212" s="180" t="s">
        <v>412</v>
      </c>
      <c r="I212" s="175">
        <v>1009</v>
      </c>
      <c r="J212" s="123"/>
    </row>
    <row r="213" spans="2:10" x14ac:dyDescent="0.2">
      <c r="B213" s="123"/>
      <c r="C213" s="123"/>
      <c r="D213" s="123"/>
      <c r="E213" s="123"/>
      <c r="F213" s="123"/>
      <c r="G213" s="123"/>
      <c r="H213" s="180" t="s">
        <v>413</v>
      </c>
      <c r="I213" s="175">
        <v>1010</v>
      </c>
      <c r="J213" s="123"/>
    </row>
    <row r="214" spans="2:10" x14ac:dyDescent="0.2">
      <c r="B214" s="123"/>
      <c r="C214" s="123"/>
      <c r="D214" s="123"/>
      <c r="E214" s="123"/>
      <c r="F214" s="123"/>
      <c r="G214" s="123"/>
      <c r="H214" s="180" t="s">
        <v>414</v>
      </c>
      <c r="I214" s="175">
        <v>1011</v>
      </c>
      <c r="J214" s="123"/>
    </row>
    <row r="215" spans="2:10" x14ac:dyDescent="0.2">
      <c r="B215" s="123"/>
      <c r="C215" s="123"/>
      <c r="D215" s="123"/>
      <c r="E215" s="123"/>
      <c r="F215" s="123"/>
      <c r="G215" s="123"/>
      <c r="H215" s="180" t="s">
        <v>415</v>
      </c>
      <c r="I215" s="175">
        <v>1012</v>
      </c>
      <c r="J215" s="123"/>
    </row>
    <row r="216" spans="2:10" x14ac:dyDescent="0.2">
      <c r="B216" s="123"/>
      <c r="C216" s="123"/>
      <c r="D216" s="123"/>
      <c r="E216" s="123"/>
      <c r="F216" s="123"/>
      <c r="G216" s="123"/>
      <c r="H216" s="180" t="s">
        <v>416</v>
      </c>
      <c r="I216" s="175">
        <v>1013</v>
      </c>
      <c r="J216" s="123"/>
    </row>
    <row r="217" spans="2:10" x14ac:dyDescent="0.2">
      <c r="B217" s="123"/>
      <c r="C217" s="123"/>
      <c r="D217" s="123"/>
      <c r="E217" s="123"/>
      <c r="F217" s="123"/>
      <c r="G217" s="123"/>
      <c r="H217" s="180" t="s">
        <v>417</v>
      </c>
      <c r="I217" s="175">
        <v>1014</v>
      </c>
      <c r="J217" s="123"/>
    </row>
    <row r="218" spans="2:10" x14ac:dyDescent="0.2">
      <c r="B218" s="123"/>
      <c r="C218" s="123"/>
      <c r="D218" s="123"/>
      <c r="E218" s="123"/>
      <c r="F218" s="123"/>
      <c r="G218" s="123"/>
      <c r="H218" s="180" t="s">
        <v>418</v>
      </c>
      <c r="I218" s="175">
        <v>1015</v>
      </c>
      <c r="J218" s="123"/>
    </row>
    <row r="219" spans="2:10" x14ac:dyDescent="0.2">
      <c r="B219" s="123"/>
      <c r="C219" s="123"/>
      <c r="D219" s="123"/>
      <c r="E219" s="123"/>
      <c r="F219" s="123"/>
      <c r="G219" s="123"/>
      <c r="H219" s="180" t="s">
        <v>419</v>
      </c>
      <c r="I219" s="175">
        <v>1016</v>
      </c>
      <c r="J219" s="123"/>
    </row>
    <row r="220" spans="2:10" x14ac:dyDescent="0.2">
      <c r="B220" s="123"/>
      <c r="C220" s="123"/>
      <c r="D220" s="123"/>
      <c r="E220" s="123"/>
      <c r="F220" s="123"/>
      <c r="G220" s="123"/>
      <c r="H220" s="180" t="s">
        <v>420</v>
      </c>
      <c r="I220" s="175">
        <v>1017</v>
      </c>
      <c r="J220" s="123"/>
    </row>
    <row r="221" spans="2:10" x14ac:dyDescent="0.2">
      <c r="B221" s="123"/>
      <c r="C221" s="123"/>
      <c r="D221" s="123"/>
      <c r="E221" s="123"/>
      <c r="F221" s="123"/>
      <c r="G221" s="123"/>
      <c r="H221" s="180" t="s">
        <v>421</v>
      </c>
      <c r="I221" s="175">
        <v>1018</v>
      </c>
      <c r="J221" s="123"/>
    </row>
    <row r="222" spans="2:10" x14ac:dyDescent="0.2">
      <c r="B222" s="123"/>
      <c r="C222" s="123"/>
      <c r="D222" s="123"/>
      <c r="E222" s="123"/>
      <c r="F222" s="123"/>
      <c r="G222" s="123"/>
      <c r="H222" s="180" t="s">
        <v>422</v>
      </c>
      <c r="I222" s="175">
        <v>1019</v>
      </c>
      <c r="J222" s="123"/>
    </row>
    <row r="223" spans="2:10" x14ac:dyDescent="0.2">
      <c r="B223" s="123"/>
      <c r="C223" s="123"/>
      <c r="D223" s="123"/>
      <c r="E223" s="123"/>
      <c r="F223" s="123"/>
      <c r="G223" s="123"/>
      <c r="H223" s="180" t="s">
        <v>423</v>
      </c>
      <c r="I223" s="175">
        <v>1020</v>
      </c>
      <c r="J223" s="123"/>
    </row>
    <row r="224" spans="2:10" x14ac:dyDescent="0.2">
      <c r="B224" s="123"/>
      <c r="C224" s="123"/>
      <c r="D224" s="123"/>
      <c r="E224" s="123"/>
      <c r="F224" s="123"/>
      <c r="G224" s="123"/>
      <c r="H224" s="180" t="s">
        <v>424</v>
      </c>
      <c r="I224" s="175">
        <v>1021</v>
      </c>
      <c r="J224" s="123"/>
    </row>
    <row r="225" spans="2:10" x14ac:dyDescent="0.2">
      <c r="B225" s="123"/>
      <c r="C225" s="123"/>
      <c r="D225" s="123"/>
      <c r="E225" s="123"/>
      <c r="F225" s="123"/>
      <c r="G225" s="123"/>
      <c r="H225" s="180" t="s">
        <v>425</v>
      </c>
      <c r="I225" s="175">
        <v>1022</v>
      </c>
      <c r="J225" s="123"/>
    </row>
    <row r="226" spans="2:10" x14ac:dyDescent="0.2">
      <c r="B226" s="123"/>
      <c r="C226" s="123"/>
      <c r="D226" s="123"/>
      <c r="E226" s="123"/>
      <c r="F226" s="123"/>
      <c r="G226" s="123"/>
      <c r="H226" s="180" t="s">
        <v>426</v>
      </c>
      <c r="I226" s="175">
        <v>1023</v>
      </c>
      <c r="J226" s="123"/>
    </row>
    <row r="227" spans="2:10" x14ac:dyDescent="0.2">
      <c r="B227" s="123"/>
      <c r="C227" s="123"/>
      <c r="D227" s="123"/>
      <c r="E227" s="123"/>
      <c r="F227" s="123"/>
      <c r="G227" s="123"/>
      <c r="H227" s="180" t="s">
        <v>427</v>
      </c>
      <c r="I227" s="175">
        <v>1024</v>
      </c>
      <c r="J227" s="123"/>
    </row>
    <row r="228" spans="2:10" x14ac:dyDescent="0.2">
      <c r="B228" s="123"/>
      <c r="C228" s="123"/>
      <c r="D228" s="123"/>
      <c r="E228" s="123"/>
      <c r="F228" s="123"/>
      <c r="G228" s="123"/>
      <c r="H228" s="180" t="s">
        <v>428</v>
      </c>
      <c r="I228" s="175">
        <v>1025</v>
      </c>
      <c r="J228" s="123"/>
    </row>
    <row r="229" spans="2:10" x14ac:dyDescent="0.2">
      <c r="B229" s="123"/>
      <c r="C229" s="123"/>
      <c r="D229" s="123"/>
      <c r="E229" s="123"/>
      <c r="F229" s="123"/>
      <c r="G229" s="123"/>
      <c r="H229" s="180" t="s">
        <v>429</v>
      </c>
      <c r="I229" s="175">
        <v>1026</v>
      </c>
      <c r="J229" s="123"/>
    </row>
    <row r="230" spans="2:10" x14ac:dyDescent="0.2">
      <c r="B230" s="123"/>
      <c r="C230" s="123"/>
      <c r="D230" s="123"/>
      <c r="E230" s="123"/>
      <c r="F230" s="123"/>
      <c r="G230" s="123"/>
      <c r="H230" s="180" t="s">
        <v>430</v>
      </c>
      <c r="I230" s="175">
        <v>1027</v>
      </c>
      <c r="J230" s="123"/>
    </row>
    <row r="231" spans="2:10" x14ac:dyDescent="0.2">
      <c r="B231" s="123"/>
      <c r="C231" s="123"/>
      <c r="D231" s="123"/>
      <c r="E231" s="123"/>
      <c r="F231" s="123"/>
      <c r="G231" s="123"/>
      <c r="H231" s="180" t="s">
        <v>431</v>
      </c>
      <c r="I231" s="175">
        <v>1028</v>
      </c>
      <c r="J231" s="123"/>
    </row>
    <row r="232" spans="2:10" x14ac:dyDescent="0.2">
      <c r="B232" s="123"/>
      <c r="C232" s="123"/>
      <c r="D232" s="123"/>
      <c r="E232" s="123"/>
      <c r="F232" s="123"/>
      <c r="G232" s="123"/>
      <c r="H232" s="180" t="s">
        <v>182</v>
      </c>
      <c r="I232" s="175">
        <v>1029</v>
      </c>
      <c r="J232" s="123"/>
    </row>
    <row r="233" spans="2:10" x14ac:dyDescent="0.2">
      <c r="B233" s="123"/>
      <c r="C233" s="123"/>
      <c r="D233" s="123"/>
      <c r="E233" s="123"/>
      <c r="F233" s="123"/>
      <c r="G233" s="123"/>
      <c r="H233" s="180" t="s">
        <v>432</v>
      </c>
      <c r="I233" s="175">
        <v>1030</v>
      </c>
      <c r="J233" s="123"/>
    </row>
    <row r="234" spans="2:10" x14ac:dyDescent="0.2">
      <c r="B234" s="123"/>
      <c r="C234" s="123"/>
      <c r="D234" s="123"/>
      <c r="E234" s="123"/>
      <c r="F234" s="123"/>
      <c r="G234" s="123"/>
      <c r="H234" s="180" t="s">
        <v>433</v>
      </c>
      <c r="I234" s="175">
        <v>1031</v>
      </c>
      <c r="J234" s="123"/>
    </row>
    <row r="235" spans="2:10" x14ac:dyDescent="0.2">
      <c r="B235" s="123"/>
      <c r="C235" s="123"/>
      <c r="D235" s="123"/>
      <c r="E235" s="123"/>
      <c r="F235" s="123"/>
      <c r="G235" s="123"/>
      <c r="H235" s="180" t="s">
        <v>434</v>
      </c>
      <c r="I235" s="175">
        <v>1032</v>
      </c>
      <c r="J235" s="123"/>
    </row>
    <row r="236" spans="2:10" x14ac:dyDescent="0.2">
      <c r="B236" s="123"/>
      <c r="C236" s="123"/>
      <c r="D236" s="123"/>
      <c r="E236" s="123"/>
      <c r="F236" s="123"/>
      <c r="G236" s="123"/>
      <c r="H236" s="180" t="s">
        <v>435</v>
      </c>
      <c r="I236" s="175">
        <v>1033</v>
      </c>
      <c r="J236" s="123"/>
    </row>
    <row r="237" spans="2:10" x14ac:dyDescent="0.2">
      <c r="B237" s="123"/>
      <c r="C237" s="123"/>
      <c r="D237" s="123"/>
      <c r="E237" s="123"/>
      <c r="F237" s="123"/>
      <c r="G237" s="123"/>
      <c r="H237" s="180" t="s">
        <v>436</v>
      </c>
      <c r="I237" s="175">
        <v>1034</v>
      </c>
      <c r="J237" s="123"/>
    </row>
    <row r="238" spans="2:10" x14ac:dyDescent="0.2">
      <c r="B238" s="123"/>
      <c r="C238" s="123"/>
      <c r="D238" s="123"/>
      <c r="E238" s="123"/>
      <c r="F238" s="123"/>
      <c r="G238" s="123"/>
      <c r="H238" s="180" t="s">
        <v>437</v>
      </c>
      <c r="I238" s="175">
        <v>1035</v>
      </c>
      <c r="J238" s="123"/>
    </row>
    <row r="239" spans="2:10" x14ac:dyDescent="0.2">
      <c r="B239" s="123"/>
      <c r="C239" s="123"/>
      <c r="D239" s="123"/>
      <c r="E239" s="123"/>
      <c r="F239" s="123"/>
      <c r="G239" s="123"/>
      <c r="H239" s="123" t="s">
        <v>438</v>
      </c>
      <c r="I239" s="175">
        <v>1036</v>
      </c>
      <c r="J239" s="123"/>
    </row>
  </sheetData>
  <sheetProtection selectLockedCells="1"/>
  <protectedRanges>
    <protectedRange sqref="H212 H237:H238" name="טווח1_9_1_1"/>
  </protectedRange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מדריך למשתמש</vt:lpstr>
      <vt:lpstr>סיכום</vt:lpstr>
      <vt:lpstr>יחידות_מידה_הלבשה</vt:lpstr>
      <vt:lpstr>יחידות_מידה_טיסות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IPBC User</dc:creator>
  <cp:lastModifiedBy>Tal Kramer Vadai</cp:lastModifiedBy>
  <cp:lastPrinted>2017-06-25T07:40:25Z</cp:lastPrinted>
  <dcterms:created xsi:type="dcterms:W3CDTF">2016-09-20T13:57:54Z</dcterms:created>
  <dcterms:modified xsi:type="dcterms:W3CDTF">2017-12-11T07:30:43Z</dcterms:modified>
</cp:coreProperties>
</file>